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BAFFA81B-C0AD-4080-84EF-27957FD0B876}"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2" i="63"/>
  <c r="C135" i="63"/>
  <c r="C132" i="63"/>
  <c r="C101" i="63"/>
  <c r="C133" i="63"/>
  <c r="D132" i="63" l="1"/>
  <c r="D133" i="63"/>
  <c r="D101" i="63"/>
  <c r="D102" i="63"/>
  <c r="A197" i="63"/>
  <c r="A165" i="63"/>
  <c r="A104" i="63"/>
  <c r="BA115" i="34"/>
  <c r="D135" i="63"/>
  <c r="A228" i="63"/>
  <c r="A260" i="63" s="1"/>
  <c r="A136" i="63"/>
  <c r="C136" i="63"/>
  <c r="C260" i="63"/>
  <c r="C103" i="63"/>
  <c r="C196" i="63"/>
  <c r="C164" i="63"/>
  <c r="D164" i="63" l="1"/>
  <c r="D196" i="63"/>
  <c r="D103" i="63"/>
  <c r="A166" i="63"/>
  <c r="A198" i="63"/>
  <c r="A229" i="63"/>
  <c r="A105" i="63"/>
  <c r="BA116" i="34"/>
  <c r="AB76" i="34"/>
  <c r="AB88" i="34" s="1"/>
  <c r="AB75" i="34"/>
  <c r="AB87" i="34" s="1"/>
  <c r="D136" i="63"/>
  <c r="D260" i="63"/>
  <c r="A261" i="63"/>
  <c r="A292" i="63"/>
  <c r="A230" i="63"/>
  <c r="A137" i="63"/>
  <c r="C165" i="63"/>
  <c r="C104" i="63"/>
  <c r="C229" i="63"/>
  <c r="C228" i="63"/>
  <c r="C261" i="63"/>
  <c r="C197" i="63"/>
  <c r="C292" i="63"/>
  <c r="C137" i="63"/>
  <c r="D104" i="63" l="1"/>
  <c r="D228" i="63"/>
  <c r="D197" i="63"/>
  <c r="D165" i="63"/>
  <c r="A106" i="63"/>
  <c r="A199" i="63"/>
  <c r="A167" i="63"/>
  <c r="BA117" i="34"/>
  <c r="AB77" i="34"/>
  <c r="AB89" i="34" s="1"/>
  <c r="D137" i="63"/>
  <c r="D292" i="63"/>
  <c r="D261" i="63"/>
  <c r="A324" i="63"/>
  <c r="A293" i="63"/>
  <c r="A262" i="63"/>
  <c r="D229" i="63"/>
  <c r="A231" i="63"/>
  <c r="A138" i="63"/>
  <c r="C262" i="63"/>
  <c r="C230" i="63"/>
  <c r="C138" i="63"/>
  <c r="C105" i="63"/>
  <c r="C198" i="63"/>
  <c r="C166" i="63"/>
  <c r="C324" i="63"/>
  <c r="C293" i="63"/>
  <c r="D105" i="63" l="1"/>
  <c r="D166" i="63"/>
  <c r="D198" i="63"/>
  <c r="A168" i="63"/>
  <c r="A107" i="63"/>
  <c r="A200" i="63"/>
  <c r="BA118" i="34"/>
  <c r="AB78" i="34"/>
  <c r="AB90" i="34" s="1"/>
  <c r="D138" i="63"/>
  <c r="D262" i="63"/>
  <c r="D293" i="63"/>
  <c r="D324" i="63"/>
  <c r="A263" i="63"/>
  <c r="A294" i="63"/>
  <c r="A325" i="63"/>
  <c r="A356" i="63"/>
  <c r="D230" i="63"/>
  <c r="A232" i="63"/>
  <c r="A139" i="63"/>
  <c r="C263" i="63"/>
  <c r="C325" i="63"/>
  <c r="C199" i="63"/>
  <c r="C294" i="63"/>
  <c r="C231" i="63"/>
  <c r="C167" i="63"/>
  <c r="C356" i="63"/>
  <c r="C139" i="63"/>
  <c r="C106"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26" i="63"/>
  <c r="C357" i="63"/>
  <c r="C107" i="63"/>
  <c r="C168" i="63"/>
  <c r="C388" i="63"/>
  <c r="C232" i="63"/>
  <c r="C200" i="63"/>
  <c r="C264" i="63"/>
  <c r="C140" i="63"/>
  <c r="C295"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69" i="63"/>
  <c r="C108" i="63"/>
  <c r="C141" i="63"/>
  <c r="C327" i="63"/>
  <c r="C296" i="63"/>
  <c r="C201" i="63"/>
  <c r="C389" i="63"/>
  <c r="C265" i="63"/>
  <c r="C233" i="63"/>
  <c r="C358"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297" i="63"/>
  <c r="C266" i="63"/>
  <c r="C142" i="63"/>
  <c r="C359" i="63"/>
  <c r="C202" i="63"/>
  <c r="C390" i="63"/>
  <c r="C109" i="63"/>
  <c r="C328" i="63"/>
  <c r="C234" i="63"/>
  <c r="D109" i="63" l="1"/>
  <c r="D170" i="63"/>
  <c r="D202" i="63"/>
  <c r="A111" i="63"/>
  <c r="A204" i="63"/>
  <c r="AB96" i="34"/>
  <c r="A172" i="63"/>
  <c r="BA122" i="34"/>
  <c r="D297" i="63"/>
  <c r="D390" i="63"/>
  <c r="D328" i="63"/>
  <c r="D142" i="63"/>
  <c r="D359" i="63"/>
  <c r="D266" i="63"/>
  <c r="A298" i="63"/>
  <c r="A391" i="63"/>
  <c r="A329" i="63"/>
  <c r="A360" i="63"/>
  <c r="A267" i="63"/>
  <c r="D234" i="63"/>
  <c r="A236" i="63"/>
  <c r="A143" i="63"/>
  <c r="C360" i="63"/>
  <c r="C203" i="63"/>
  <c r="C267" i="63"/>
  <c r="C171" i="63"/>
  <c r="C235" i="63"/>
  <c r="C298" i="63"/>
  <c r="C329" i="63"/>
  <c r="C143" i="63"/>
  <c r="C391" i="63"/>
  <c r="C11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11" i="63"/>
  <c r="C144" i="63"/>
  <c r="C268" i="63"/>
  <c r="C330" i="63"/>
  <c r="C172" i="63"/>
  <c r="C361" i="63"/>
  <c r="C392" i="63"/>
  <c r="C236" i="63"/>
  <c r="C299" i="63"/>
  <c r="C204" i="63"/>
  <c r="D204" i="63" l="1"/>
  <c r="D111" i="63"/>
  <c r="D172" i="63"/>
  <c r="A113" i="63"/>
  <c r="A174" i="63"/>
  <c r="A206" i="63"/>
  <c r="BA124" i="34"/>
  <c r="D268" i="63"/>
  <c r="D361" i="63"/>
  <c r="D299" i="63"/>
  <c r="D144" i="63"/>
  <c r="D392" i="63"/>
  <c r="D330" i="63"/>
  <c r="A269" i="63"/>
  <c r="A362" i="63"/>
  <c r="A300" i="63"/>
  <c r="A393" i="63"/>
  <c r="A331" i="63"/>
  <c r="D236" i="63"/>
  <c r="A238" i="63"/>
  <c r="A145" i="63"/>
  <c r="P72" i="25"/>
  <c r="C205" i="63"/>
  <c r="C269" i="63"/>
  <c r="C112" i="63"/>
  <c r="C237" i="63"/>
  <c r="C145" i="63"/>
  <c r="C300" i="63"/>
  <c r="C393" i="63"/>
  <c r="C173" i="63"/>
  <c r="C331" i="63"/>
  <c r="C362" i="63"/>
  <c r="D205" i="63" l="1"/>
  <c r="D173" i="63"/>
  <c r="D112" i="63"/>
  <c r="A175" i="63"/>
  <c r="A114" i="63"/>
  <c r="A207" i="63"/>
  <c r="BA125" i="34"/>
  <c r="D362" i="63"/>
  <c r="D393" i="63"/>
  <c r="D269" i="63"/>
  <c r="D145" i="63"/>
  <c r="D331" i="63"/>
  <c r="D300" i="63"/>
  <c r="A363" i="63"/>
  <c r="A394" i="63"/>
  <c r="A270" i="63"/>
  <c r="A332" i="63"/>
  <c r="A301" i="63"/>
  <c r="D237" i="63"/>
  <c r="A239" i="63"/>
  <c r="A146" i="63"/>
  <c r="C301" i="63"/>
  <c r="C394" i="63"/>
  <c r="C238" i="63"/>
  <c r="C174" i="63"/>
  <c r="C270" i="63"/>
  <c r="C206" i="63"/>
  <c r="C113" i="63"/>
  <c r="C146" i="63"/>
  <c r="C363" i="63"/>
  <c r="C332" i="63"/>
  <c r="D206" i="63" l="1"/>
  <c r="D113" i="63"/>
  <c r="D174" i="63"/>
  <c r="A115" i="63"/>
  <c r="A176" i="63"/>
  <c r="A208" i="63"/>
  <c r="BA126" i="34"/>
  <c r="D363" i="63"/>
  <c r="D146" i="63"/>
  <c r="D301" i="63"/>
  <c r="D332" i="63"/>
  <c r="D270" i="63"/>
  <c r="D394" i="63"/>
  <c r="A364" i="63"/>
  <c r="A302" i="63"/>
  <c r="A333" i="63"/>
  <c r="A271" i="63"/>
  <c r="A395" i="63"/>
  <c r="D238" i="63"/>
  <c r="A240" i="63"/>
  <c r="A147" i="63"/>
  <c r="A7" i="63"/>
  <c r="C364" i="63"/>
  <c r="C175" i="63"/>
  <c r="C147" i="63"/>
  <c r="C302" i="63"/>
  <c r="C239" i="63"/>
  <c r="C207" i="63"/>
  <c r="C333" i="63"/>
  <c r="C395" i="63"/>
  <c r="C114" i="63"/>
  <c r="C271"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72" i="63"/>
  <c r="C176" i="63"/>
  <c r="C303" i="63"/>
  <c r="C208" i="63"/>
  <c r="C396" i="63"/>
  <c r="C334" i="63"/>
  <c r="C148" i="63"/>
  <c r="C115" i="63"/>
  <c r="C365" i="63"/>
  <c r="C240" i="63"/>
  <c r="D115" i="63" l="1"/>
  <c r="D176" i="63"/>
  <c r="D208" i="63"/>
  <c r="A210" i="63"/>
  <c r="A117" i="63"/>
  <c r="A178" i="63"/>
  <c r="BA128" i="34"/>
  <c r="D334" i="63"/>
  <c r="D148" i="63"/>
  <c r="D303" i="63"/>
  <c r="D272" i="63"/>
  <c r="D365" i="63"/>
  <c r="D396" i="63"/>
  <c r="A335" i="63"/>
  <c r="A304" i="63"/>
  <c r="A273" i="63"/>
  <c r="A366" i="63"/>
  <c r="A397" i="63"/>
  <c r="D240" i="63"/>
  <c r="A242" i="63"/>
  <c r="A149" i="63"/>
  <c r="C366" i="63"/>
  <c r="C241" i="63"/>
  <c r="C273" i="63"/>
  <c r="C116" i="63"/>
  <c r="C149" i="63"/>
  <c r="C397" i="63"/>
  <c r="C335" i="63"/>
  <c r="C177" i="63"/>
  <c r="C209" i="63"/>
  <c r="C304"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17" i="63"/>
  <c r="C274" i="63"/>
  <c r="C210" i="63"/>
  <c r="C305" i="63"/>
  <c r="C242" i="63"/>
  <c r="C398" i="63"/>
  <c r="C150" i="63"/>
  <c r="C367" i="63"/>
  <c r="C336" i="63"/>
  <c r="C178"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06" i="63"/>
  <c r="C151" i="63"/>
  <c r="C243" i="63"/>
  <c r="C275" i="63"/>
  <c r="C368" i="63"/>
  <c r="C399" i="63"/>
  <c r="C337" i="63"/>
  <c r="C118" i="63"/>
  <c r="C211" i="63"/>
  <c r="C179"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80" i="63"/>
  <c r="C307" i="63"/>
  <c r="C400" i="63"/>
  <c r="C119" i="63"/>
  <c r="C338" i="63"/>
  <c r="C244" i="63"/>
  <c r="C212" i="63"/>
  <c r="C152" i="63"/>
  <c r="C369" i="63"/>
  <c r="C276"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401" i="63"/>
  <c r="C245" i="63"/>
  <c r="C277" i="63"/>
  <c r="C153" i="63"/>
  <c r="C120" i="63"/>
  <c r="C370" i="63"/>
  <c r="C181" i="63"/>
  <c r="C213" i="63"/>
  <c r="C339" i="63"/>
  <c r="C308"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340" i="63"/>
  <c r="C154" i="63"/>
  <c r="C402" i="63"/>
  <c r="C278" i="63"/>
  <c r="C309" i="63"/>
  <c r="C121" i="63"/>
  <c r="C182" i="63"/>
  <c r="C246" i="63"/>
  <c r="C371" i="63"/>
  <c r="C214"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15" i="63"/>
  <c r="C183" i="63"/>
  <c r="C372" i="63"/>
  <c r="C155" i="63"/>
  <c r="C341" i="63"/>
  <c r="C403" i="63"/>
  <c r="C310" i="63"/>
  <c r="C247" i="63"/>
  <c r="C122" i="63"/>
  <c r="C279"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42" i="63"/>
  <c r="C248" i="63"/>
  <c r="C311" i="63"/>
  <c r="C156" i="63"/>
  <c r="C216" i="63"/>
  <c r="C280" i="63"/>
  <c r="C123" i="63"/>
  <c r="C184" i="63"/>
  <c r="C373" i="63"/>
  <c r="C404"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81" i="63"/>
  <c r="C374" i="63"/>
  <c r="C124" i="63"/>
  <c r="C312" i="63"/>
  <c r="C249" i="63"/>
  <c r="C405" i="63"/>
  <c r="C157" i="63"/>
  <c r="C185" i="63"/>
  <c r="C217" i="63"/>
  <c r="C343"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158" i="63"/>
  <c r="C125" i="63"/>
  <c r="C313" i="63"/>
  <c r="C218" i="63"/>
  <c r="C344" i="63"/>
  <c r="C375" i="63"/>
  <c r="C282" i="63"/>
  <c r="C186" i="63"/>
  <c r="C406" i="63"/>
  <c r="C250" i="63"/>
  <c r="D186" i="63" l="1"/>
  <c r="D125" i="63"/>
  <c r="D218" i="63"/>
  <c r="A220" i="63"/>
  <c r="A188" i="63"/>
  <c r="A127" i="63"/>
  <c r="D406" i="63"/>
  <c r="D313" i="63"/>
  <c r="D344" i="63"/>
  <c r="D282" i="63"/>
  <c r="D158" i="63"/>
  <c r="D375" i="63"/>
  <c r="A407" i="63"/>
  <c r="A314" i="63"/>
  <c r="A345" i="63"/>
  <c r="A283" i="63"/>
  <c r="A376" i="63"/>
  <c r="D250" i="63"/>
  <c r="A252" i="63"/>
  <c r="A159" i="63"/>
  <c r="C219" i="63"/>
  <c r="C251" i="63"/>
  <c r="C345" i="63"/>
  <c r="C283" i="63"/>
  <c r="C159" i="63"/>
  <c r="C314" i="63"/>
  <c r="C407" i="63"/>
  <c r="C376" i="63"/>
  <c r="C126" i="63"/>
  <c r="C187" i="63"/>
  <c r="D219" i="63" l="1"/>
  <c r="D126" i="63"/>
  <c r="D187" i="63"/>
  <c r="A221" i="63"/>
  <c r="A128" i="63"/>
  <c r="A189" i="63"/>
  <c r="D407" i="63"/>
  <c r="D314" i="63"/>
  <c r="D159" i="63"/>
  <c r="D376" i="63"/>
  <c r="D283" i="63"/>
  <c r="D345" i="63"/>
  <c r="A408" i="63"/>
  <c r="A315" i="63"/>
  <c r="A377" i="63"/>
  <c r="A284" i="63"/>
  <c r="A346" i="63"/>
  <c r="D251" i="63"/>
  <c r="A253" i="63"/>
  <c r="A160" i="63"/>
  <c r="C408" i="63"/>
  <c r="C284" i="63"/>
  <c r="C160" i="63"/>
  <c r="C252" i="63"/>
  <c r="C346" i="63"/>
  <c r="C377" i="63"/>
  <c r="C188" i="63"/>
  <c r="C127" i="63"/>
  <c r="C315" i="63"/>
  <c r="C220" i="63"/>
  <c r="D188" i="63" l="1"/>
  <c r="D127" i="63"/>
  <c r="D220" i="63"/>
  <c r="A129" i="63"/>
  <c r="A222" i="63"/>
  <c r="A190" i="63"/>
  <c r="D346" i="63"/>
  <c r="D284" i="63"/>
  <c r="D315" i="63"/>
  <c r="D408" i="63"/>
  <c r="D160" i="63"/>
  <c r="D377" i="63"/>
  <c r="A347" i="63"/>
  <c r="A285" i="63"/>
  <c r="A316" i="63"/>
  <c r="A409" i="63"/>
  <c r="A378" i="63"/>
  <c r="D252" i="63"/>
  <c r="A254" i="63"/>
  <c r="A161" i="63"/>
  <c r="C221" i="63"/>
  <c r="C253" i="63"/>
  <c r="C161" i="63"/>
  <c r="C189" i="63"/>
  <c r="C409" i="63"/>
  <c r="C347" i="63"/>
  <c r="C285" i="63"/>
  <c r="C128" i="63"/>
  <c r="C378" i="63"/>
  <c r="C316" i="63"/>
  <c r="D189" i="63" l="1"/>
  <c r="D221" i="63"/>
  <c r="D128" i="63"/>
  <c r="A223" i="63"/>
  <c r="A130" i="63"/>
  <c r="A191" i="63"/>
  <c r="D347" i="63"/>
  <c r="D285" i="63"/>
  <c r="D316" i="63"/>
  <c r="D161" i="63"/>
  <c r="D378" i="63"/>
  <c r="D409" i="63"/>
  <c r="A348" i="63"/>
  <c r="A286" i="63"/>
  <c r="A317" i="63"/>
  <c r="A379" i="63"/>
  <c r="A410" i="63"/>
  <c r="D253" i="63"/>
  <c r="A255" i="63"/>
  <c r="A162" i="63"/>
  <c r="C129" i="63"/>
  <c r="C222" i="63"/>
  <c r="C379" i="63"/>
  <c r="C254" i="63"/>
  <c r="C162" i="63"/>
  <c r="C348" i="63"/>
  <c r="C190" i="63"/>
  <c r="C317" i="63"/>
  <c r="C410"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80" i="63"/>
  <c r="C191" i="63"/>
  <c r="C349" i="63"/>
  <c r="C255" i="63"/>
  <c r="C131" i="63"/>
  <c r="C130" i="63"/>
  <c r="C163" i="63"/>
  <c r="C318" i="63"/>
  <c r="C411" i="63"/>
  <c r="C287" i="63"/>
  <c r="C223"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56" i="63"/>
  <c r="C224" i="63"/>
  <c r="C412" i="63"/>
  <c r="C192" i="63"/>
  <c r="C350" i="63"/>
  <c r="C288" i="63"/>
  <c r="C381" i="63"/>
  <c r="C319"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20" i="63"/>
  <c r="C289" i="63"/>
  <c r="C413" i="63"/>
  <c r="C257" i="63"/>
  <c r="C193" i="63"/>
  <c r="C351" i="63"/>
  <c r="C382" i="63"/>
  <c r="C225"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352" i="63"/>
  <c r="C414" i="63"/>
  <c r="C258" i="63"/>
  <c r="C195" i="63"/>
  <c r="C290" i="63"/>
  <c r="C383" i="63"/>
  <c r="C227" i="63"/>
  <c r="C194" i="63"/>
  <c r="C321" i="63"/>
  <c r="C226" i="63"/>
  <c r="AP24" i="39" l="1"/>
  <c r="AP41"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59" i="63"/>
  <c r="C291" i="63"/>
  <c r="C353" i="63"/>
  <c r="C415" i="63"/>
  <c r="C384" i="63"/>
  <c r="C322" i="63"/>
  <c r="AP48" i="39" l="1"/>
  <c r="AD70"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T39" i="39"/>
  <c r="AV32" i="39"/>
  <c r="AT32" i="39"/>
  <c r="AS32" i="39"/>
  <c r="AB69" i="39"/>
  <c r="AB71" i="39"/>
  <c r="AB68" i="39"/>
  <c r="AU33" i="39"/>
  <c r="AU30" i="39"/>
  <c r="AB70" i="39"/>
  <c r="AU31" i="39"/>
  <c r="AA70" i="39"/>
  <c r="AT21" i="39"/>
  <c r="AA71" i="39"/>
  <c r="AA68" i="39"/>
  <c r="AV21" i="39"/>
  <c r="AA69" i="39"/>
  <c r="AU21" i="39"/>
  <c r="Z71" i="39"/>
  <c r="AV12" i="39"/>
  <c r="Z68" i="39"/>
  <c r="Z69" i="39"/>
  <c r="AU12" i="39"/>
  <c r="Z70" i="39"/>
  <c r="AS15" i="39"/>
  <c r="AS14" i="39"/>
  <c r="AS67" i="39"/>
  <c r="AT68" i="39"/>
  <c r="AU67" i="39"/>
  <c r="AT69" i="39"/>
  <c r="AV67" i="39"/>
  <c r="AS68" i="39"/>
  <c r="AF68" i="39"/>
  <c r="AV66" i="39"/>
  <c r="AS69" i="39"/>
  <c r="AF69" i="39"/>
  <c r="AU66" i="39"/>
  <c r="AF71" i="39"/>
  <c r="AT66" i="39"/>
  <c r="AF70" i="39"/>
  <c r="M71" i="29"/>
  <c r="C354" i="63"/>
  <c r="C416" i="63"/>
  <c r="C385" i="63"/>
  <c r="C323" i="63"/>
  <c r="AU48" i="39" l="1"/>
  <c r="AU60" i="39"/>
  <c r="AV13" i="39"/>
  <c r="AT14" i="39"/>
  <c r="AW14" i="39" s="1"/>
  <c r="AT15" i="39"/>
  <c r="AX15" i="39" s="1"/>
  <c r="AT12" i="39"/>
  <c r="AX12" i="39" s="1"/>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Y14" i="39"/>
  <c r="AW68" i="39"/>
  <c r="AX68" i="39"/>
  <c r="AX66" i="39"/>
  <c r="AW66" i="39"/>
  <c r="AY67" i="39"/>
  <c r="AY68" i="39"/>
  <c r="AX69" i="39"/>
  <c r="AW69" i="39"/>
  <c r="AY69" i="39"/>
  <c r="AY66" i="39"/>
  <c r="AX67" i="39"/>
  <c r="AW67" i="39"/>
  <c r="Y63" i="34"/>
  <c r="O48" i="46"/>
  <c r="H52" i="46" s="1"/>
  <c r="R62" i="25"/>
  <c r="S65" i="25" s="1"/>
  <c r="M86" i="41"/>
  <c r="V72" i="39"/>
  <c r="C355" i="63"/>
  <c r="C417" i="63"/>
  <c r="C386" i="63"/>
  <c r="AX14" i="39" l="1"/>
  <c r="AX13" i="39"/>
  <c r="AW13" i="39"/>
  <c r="AY13" i="39"/>
  <c r="AY12" i="39"/>
  <c r="AW15"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55" i="60"/>
  <c r="B30" i="60"/>
  <c r="B39" i="60"/>
  <c r="B9" i="60"/>
  <c r="B45" i="60"/>
  <c r="B32" i="60"/>
  <c r="B43" i="60"/>
  <c r="B38" i="60"/>
  <c r="B19" i="60"/>
  <c r="B37" i="60"/>
  <c r="B10" i="60"/>
  <c r="B46" i="60"/>
  <c r="B50" i="60"/>
  <c r="B8" i="60"/>
  <c r="B27" i="60"/>
  <c r="B40" i="60"/>
  <c r="B15" i="60"/>
  <c r="B6" i="60"/>
  <c r="B31" i="60"/>
  <c r="B44" i="60"/>
  <c r="B24" i="60"/>
  <c r="B22" i="60"/>
  <c r="B23" i="60"/>
  <c r="B36" i="60"/>
  <c r="B49" i="60"/>
  <c r="B33" i="60"/>
  <c r="B29" i="60"/>
  <c r="B52" i="60"/>
  <c r="B17" i="60"/>
  <c r="B21" i="60"/>
  <c r="B18" i="60"/>
  <c r="B42" i="60"/>
  <c r="B51" i="60"/>
  <c r="B47" i="60"/>
  <c r="B48" i="60"/>
  <c r="B41" i="60"/>
  <c r="B56" i="60"/>
  <c r="B20" i="60"/>
  <c r="B7" i="60"/>
  <c r="B25" i="60"/>
  <c r="B53" i="60"/>
  <c r="B26" i="60"/>
  <c r="B54" i="60"/>
  <c r="B16" i="60"/>
  <c r="B28" i="60"/>
  <c r="U2" i="64" l="1"/>
  <c r="C1" i="62"/>
  <c r="C2" i="62" s="1"/>
  <c r="C1" i="63"/>
  <c r="C2" i="63" s="1"/>
  <c r="C1" i="61"/>
  <c r="D13" i="64" l="1"/>
  <c r="T10" i="64"/>
  <c r="T9" i="64"/>
  <c r="K44" i="38"/>
  <c r="V50" i="38" s="1"/>
  <c r="D44" i="38"/>
  <c r="V45" i="38" s="1"/>
  <c r="V48" i="38" s="1"/>
  <c r="C2" i="61"/>
  <c r="Q72" i="25"/>
  <c r="B155" i="61"/>
  <c r="T8" i="64" a="1"/>
  <c r="T7" i="64" a="1"/>
  <c r="B70" i="63"/>
  <c r="B9" i="62"/>
  <c r="B110" i="62"/>
  <c r="B252" i="62"/>
  <c r="B64" i="62"/>
  <c r="B81" i="63"/>
  <c r="B66" i="61"/>
  <c r="B96" i="61"/>
  <c r="B185" i="61"/>
  <c r="B49" i="61"/>
  <c r="B174" i="61"/>
  <c r="B142" i="61"/>
  <c r="B134" i="62"/>
  <c r="B218" i="62"/>
  <c r="B117" i="62"/>
  <c r="B85" i="62"/>
  <c r="B162" i="62"/>
  <c r="B171" i="61"/>
  <c r="B91" i="61"/>
  <c r="B68" i="61"/>
  <c r="B178" i="61"/>
  <c r="B71" i="63"/>
  <c r="B60" i="62"/>
  <c r="B124" i="62"/>
  <c r="B42" i="63"/>
  <c r="B89" i="61"/>
  <c r="B144" i="61"/>
  <c r="B263" i="62"/>
  <c r="B23" i="61"/>
  <c r="B256" i="62"/>
  <c r="B231" i="62"/>
  <c r="B111" i="61"/>
  <c r="B17" i="63"/>
  <c r="B216" i="62"/>
  <c r="B179" i="62"/>
  <c r="B6" i="63"/>
  <c r="B97" i="61"/>
  <c r="B57" i="61"/>
  <c r="B248" i="62"/>
  <c r="B28" i="62"/>
  <c r="B78" i="62"/>
  <c r="B190" i="61"/>
  <c r="B54" i="63"/>
  <c r="B165" i="62"/>
  <c r="B113" i="62"/>
  <c r="B127" i="62"/>
  <c r="B17" i="62"/>
  <c r="B145" i="61"/>
  <c r="B139" i="61"/>
  <c r="B42" i="62"/>
  <c r="B25" i="63"/>
  <c r="B195" i="62"/>
  <c r="B20" i="62"/>
  <c r="B43" i="62"/>
  <c r="B121" i="62"/>
  <c r="B146" i="62"/>
  <c r="B188" i="61"/>
  <c r="B27" i="62"/>
  <c r="B82" i="62"/>
  <c r="B37" i="63"/>
  <c r="B56" i="63"/>
  <c r="B247" i="62"/>
  <c r="B219" i="62"/>
  <c r="B98" i="61"/>
  <c r="B27" i="61"/>
  <c r="B116" i="61"/>
  <c r="B126" i="61"/>
  <c r="B25" i="61"/>
  <c r="B15" i="61"/>
  <c r="B125" i="62"/>
  <c r="B41" i="63"/>
  <c r="B65" i="63"/>
  <c r="B69" i="63"/>
  <c r="B20" i="61"/>
  <c r="B101" i="61"/>
  <c r="B132" i="61"/>
  <c r="B44" i="63"/>
  <c r="B232" i="62"/>
  <c r="B182" i="62"/>
  <c r="B183" i="62"/>
  <c r="B126" i="62"/>
  <c r="B22" i="63"/>
  <c r="B161" i="61"/>
  <c r="B146" i="61"/>
  <c r="B200" i="62"/>
  <c r="B50" i="61"/>
  <c r="B105" i="61"/>
  <c r="B27" i="63"/>
  <c r="B120" i="61"/>
  <c r="B170" i="62"/>
  <c r="B69" i="62"/>
  <c r="B67" i="62"/>
  <c r="B155" i="62"/>
  <c r="B173" i="61"/>
  <c r="B131" i="61"/>
  <c r="B217" i="62"/>
  <c r="B135" i="62"/>
  <c r="B83" i="61"/>
  <c r="B10" i="61"/>
  <c r="B41" i="62"/>
  <c r="B189" i="62"/>
  <c r="B18" i="63"/>
  <c r="B194" i="62"/>
  <c r="B187" i="62"/>
  <c r="B177" i="61"/>
  <c r="B82" i="61"/>
  <c r="B262" i="62"/>
  <c r="B241" i="62"/>
  <c r="B230" i="62"/>
  <c r="B74" i="62"/>
  <c r="B267" i="62"/>
  <c r="B25" i="62"/>
  <c r="B74" i="61"/>
  <c r="B29" i="61"/>
  <c r="B99" i="61"/>
  <c r="B62" i="61"/>
  <c r="B48" i="62"/>
  <c r="B253" i="62"/>
  <c r="B211" i="62"/>
  <c r="B104" i="62"/>
  <c r="B175" i="61"/>
  <c r="B128" i="61"/>
  <c r="B209" i="62"/>
  <c r="B132" i="62"/>
  <c r="B11" i="63"/>
  <c r="B163" i="62"/>
  <c r="B93" i="62"/>
  <c r="B16" i="62"/>
  <c r="B43" i="63"/>
  <c r="B196" i="62"/>
  <c r="B8" i="62"/>
  <c r="B36" i="62"/>
  <c r="B86" i="62"/>
  <c r="B243" i="62"/>
  <c r="B43" i="61"/>
  <c r="B7" i="61"/>
  <c r="B80" i="61"/>
  <c r="B119" i="61"/>
  <c r="B8" i="63"/>
  <c r="B22" i="62"/>
  <c r="B66" i="63"/>
  <c r="B42" i="61"/>
  <c r="B130" i="61"/>
  <c r="B31" i="62"/>
  <c r="B35" i="61"/>
  <c r="B63" i="61"/>
  <c r="B115" i="61"/>
  <c r="B62" i="62"/>
  <c r="B78" i="63"/>
  <c r="B40" i="63"/>
  <c r="B152" i="62"/>
  <c r="B166" i="61"/>
  <c r="B65" i="61"/>
  <c r="B168" i="61"/>
  <c r="B35" i="62"/>
  <c r="B122" i="62"/>
  <c r="B233" i="62"/>
  <c r="B34" i="62"/>
  <c r="B153" i="62"/>
  <c r="B59" i="63"/>
  <c r="B165" i="61"/>
  <c r="B67" i="61"/>
  <c r="B68" i="63"/>
  <c r="B39" i="63"/>
  <c r="B103" i="61"/>
  <c r="B22" i="61"/>
  <c r="B58" i="62"/>
  <c r="B223" i="62"/>
  <c r="B192" i="62"/>
  <c r="B224" i="62"/>
  <c r="B15" i="62"/>
  <c r="B70" i="61"/>
  <c r="B140" i="61"/>
  <c r="B151" i="61"/>
  <c r="B45" i="63"/>
  <c r="B118" i="61"/>
  <c r="B258" i="62"/>
  <c r="B33" i="62"/>
  <c r="B79" i="63"/>
  <c r="B77" i="63"/>
  <c r="B190" i="62"/>
  <c r="B166" i="62"/>
  <c r="B37" i="61"/>
  <c r="B93" i="61"/>
  <c r="B271" i="62"/>
  <c r="B38" i="63"/>
  <c r="B257" i="62"/>
  <c r="B149" i="62"/>
  <c r="B7" i="62"/>
  <c r="B246" i="62"/>
  <c r="B175" i="62"/>
  <c r="B238" i="62"/>
  <c r="B82" i="63"/>
  <c r="B90" i="62"/>
  <c r="B87" i="61"/>
  <c r="B193" i="61"/>
  <c r="B91" i="62"/>
  <c r="B227" i="62"/>
  <c r="B80" i="62"/>
  <c r="B208" i="62"/>
  <c r="B12" i="62"/>
  <c r="B101" i="62"/>
  <c r="B140" i="62"/>
  <c r="B70" i="62"/>
  <c r="B58" i="61"/>
  <c r="B44" i="61"/>
  <c r="B79" i="61"/>
  <c r="B60" i="61"/>
  <c r="B26" i="63"/>
  <c r="B103" i="62"/>
  <c r="B31" i="63"/>
  <c r="B102" i="62"/>
  <c r="B127" i="61"/>
  <c r="B182" i="61"/>
  <c r="B102" i="61"/>
  <c r="B8" i="61"/>
  <c r="B133" i="62"/>
  <c r="B59" i="61"/>
  <c r="B270" i="62"/>
  <c r="B52" i="63"/>
  <c r="B239" i="62"/>
  <c r="B173" i="62"/>
  <c r="B214" i="62"/>
  <c r="B228" i="62"/>
  <c r="B186" i="61"/>
  <c r="B76" i="61"/>
  <c r="B176" i="61"/>
  <c r="B150" i="62"/>
  <c r="B109" i="61"/>
  <c r="B10" i="62"/>
  <c r="B268" i="62"/>
  <c r="B164" i="62"/>
  <c r="B177" i="62"/>
  <c r="B88" i="61"/>
  <c r="B197" i="62"/>
  <c r="B81" i="61"/>
  <c r="B162" i="61"/>
  <c r="B32" i="62"/>
  <c r="B73" i="63"/>
  <c r="B128" i="62"/>
  <c r="B156" i="62"/>
  <c r="B14" i="63"/>
  <c r="B212" i="62"/>
  <c r="B6" i="61"/>
  <c r="B24" i="61"/>
  <c r="B18" i="61"/>
  <c r="B206" i="62"/>
  <c r="B236" i="62"/>
  <c r="B53" i="63"/>
  <c r="B188" i="62"/>
  <c r="B55" i="61"/>
  <c r="B138" i="61"/>
  <c r="B106" i="61"/>
  <c r="B80" i="63"/>
  <c r="B187" i="61"/>
  <c r="B213" i="62"/>
  <c r="B12" i="63"/>
  <c r="B59" i="62"/>
  <c r="B266" i="62"/>
  <c r="B28" i="61"/>
  <c r="B51" i="63"/>
  <c r="B95" i="62"/>
  <c r="B23" i="62"/>
  <c r="B242" i="62"/>
  <c r="B55" i="62"/>
  <c r="B73" i="61"/>
  <c r="B153" i="61"/>
  <c r="B15" i="63"/>
  <c r="B19" i="63"/>
  <c r="B221" i="62"/>
  <c r="B184" i="62"/>
  <c r="B169" i="62"/>
  <c r="B129" i="61"/>
  <c r="B237" i="62"/>
  <c r="B99" i="62"/>
  <c r="B100" i="62"/>
  <c r="B111" i="62"/>
  <c r="B203" i="62"/>
  <c r="B141" i="62"/>
  <c r="B194" i="61"/>
  <c r="B141" i="61"/>
  <c r="B100" i="61"/>
  <c r="B189" i="61"/>
  <c r="B245" i="62"/>
  <c r="B136" i="61"/>
  <c r="B174" i="62"/>
  <c r="B47" i="62"/>
  <c r="B34" i="63"/>
  <c r="B62" i="63"/>
  <c r="B261" i="62"/>
  <c r="B183" i="61"/>
  <c r="B135" i="61"/>
  <c r="B105" i="62"/>
  <c r="B46" i="61"/>
  <c r="B116" i="62"/>
  <c r="B226" i="62"/>
  <c r="B185" i="62"/>
  <c r="B148" i="62"/>
  <c r="B198" i="62"/>
  <c r="B110" i="61"/>
  <c r="B45" i="62"/>
  <c r="B69" i="61"/>
  <c r="B95" i="61"/>
  <c r="B143" i="62"/>
  <c r="B84" i="62"/>
  <c r="B57" i="63"/>
  <c r="B114" i="62"/>
  <c r="B53" i="62"/>
  <c r="B260" i="62"/>
  <c r="B55" i="63"/>
  <c r="B32" i="63"/>
  <c r="B249" i="62"/>
  <c r="B215" i="62"/>
  <c r="B54" i="61"/>
  <c r="B191" i="61"/>
  <c r="B152" i="61"/>
  <c r="B40" i="61"/>
  <c r="B21" i="62"/>
  <c r="B63" i="63"/>
  <c r="B61" i="61"/>
  <c r="B24" i="63"/>
  <c r="B129" i="62"/>
  <c r="B167" i="61"/>
  <c r="B172" i="61"/>
  <c r="B176" i="62"/>
  <c r="B164" i="61"/>
  <c r="B76" i="62"/>
  <c r="B202" i="62"/>
  <c r="B137" i="61"/>
  <c r="B24" i="62"/>
  <c r="B137" i="62"/>
  <c r="B125" i="61"/>
  <c r="B264" i="62"/>
  <c r="B96" i="62"/>
  <c r="B56" i="62"/>
  <c r="B73" i="62"/>
  <c r="B170" i="61"/>
  <c r="B94" i="61"/>
  <c r="B186" i="62"/>
  <c r="B52" i="62"/>
  <c r="B172" i="62"/>
  <c r="B29" i="63"/>
  <c r="B181" i="61"/>
  <c r="B44" i="62"/>
  <c r="B205" i="62"/>
  <c r="B60" i="63"/>
  <c r="B169" i="61"/>
  <c r="B265" i="62"/>
  <c r="B56" i="61"/>
  <c r="B9" i="63"/>
  <c r="B112" i="62"/>
  <c r="B181" i="62"/>
  <c r="B201" i="62"/>
  <c r="B11" i="61"/>
  <c r="B118" i="62"/>
  <c r="B134" i="61"/>
  <c r="B250" i="62"/>
  <c r="B222" i="62"/>
  <c r="B75" i="63"/>
  <c r="B199" i="62"/>
  <c r="B10" i="63"/>
  <c r="B254" i="62"/>
  <c r="B92" i="61"/>
  <c r="B6" i="62"/>
  <c r="B193" i="62"/>
  <c r="B259" i="62"/>
  <c r="B74" i="63"/>
  <c r="B88" i="62"/>
  <c r="B94" i="62"/>
  <c r="B51" i="61"/>
  <c r="B61" i="62"/>
  <c r="B163" i="61"/>
  <c r="B244" i="62"/>
  <c r="B115" i="62"/>
  <c r="B119" i="62"/>
  <c r="B35" i="63"/>
  <c r="B65" i="62"/>
  <c r="B191" i="62"/>
  <c r="B9" i="61"/>
  <c r="B51" i="62"/>
  <c r="B29" i="62"/>
  <c r="B33" i="63"/>
  <c r="B41" i="61"/>
  <c r="B192" i="61"/>
  <c r="B39" i="61"/>
  <c r="B7" i="63"/>
  <c r="B229" i="62"/>
  <c r="B178" i="62"/>
  <c r="B67" i="63"/>
  <c r="B159" i="61"/>
  <c r="B108" i="62"/>
  <c r="B84" i="61"/>
  <c r="B92" i="62"/>
  <c r="B45" i="61"/>
  <c r="B133" i="61"/>
  <c r="B16" i="63"/>
  <c r="B46" i="62"/>
  <c r="B14" i="62"/>
  <c r="B50" i="62"/>
  <c r="B114" i="61"/>
  <c r="B180" i="61"/>
  <c r="B68" i="62"/>
  <c r="B220" i="62"/>
  <c r="B251" i="62"/>
  <c r="B120" i="62"/>
  <c r="B130" i="62"/>
  <c r="B159" i="62"/>
  <c r="B49" i="62"/>
  <c r="B117" i="61"/>
  <c r="B20" i="63"/>
  <c r="B64" i="61"/>
  <c r="B28" i="63"/>
  <c r="B106" i="62"/>
  <c r="B13" i="63"/>
  <c r="B12" i="61"/>
  <c r="B168" i="62"/>
  <c r="B48" i="63"/>
  <c r="B75" i="62"/>
  <c r="B21" i="61"/>
  <c r="B113" i="61"/>
  <c r="B66" i="62"/>
  <c r="B89" i="62"/>
  <c r="B61" i="63"/>
  <c r="B77" i="62"/>
  <c r="B30" i="63"/>
  <c r="B98" i="62"/>
  <c r="B112" i="61"/>
  <c r="B131" i="62"/>
  <c r="B143" i="61"/>
  <c r="B210" i="62"/>
  <c r="B17" i="61"/>
  <c r="B90" i="61"/>
  <c r="B160" i="62"/>
  <c r="B195" i="61"/>
  <c r="B30" i="62"/>
  <c r="B204" i="62"/>
  <c r="B107" i="62"/>
  <c r="B26" i="62"/>
  <c r="B19" i="61"/>
  <c r="B26" i="61"/>
  <c r="B58" i="63"/>
  <c r="B72" i="62"/>
  <c r="B23" i="63"/>
  <c r="B179" i="61"/>
  <c r="B72" i="63"/>
  <c r="B97" i="62"/>
  <c r="B151" i="62"/>
  <c r="B87" i="62"/>
  <c r="B180" i="62"/>
  <c r="B138" i="62"/>
  <c r="B83" i="62"/>
  <c r="B64" i="63"/>
  <c r="B38" i="61"/>
  <c r="B75" i="61"/>
  <c r="B235" i="62"/>
  <c r="B269" i="62"/>
  <c r="B11" i="62"/>
  <c r="B225" i="62"/>
  <c r="B167" i="62"/>
  <c r="B16" i="61"/>
  <c r="B21" i="63"/>
  <c r="B36" i="63"/>
  <c r="B207" i="62"/>
  <c r="B184" i="61"/>
  <c r="B76" i="63"/>
  <c r="B104" i="61"/>
  <c r="B36" i="61"/>
  <c r="B57" i="62"/>
  <c r="B255" i="62"/>
  <c r="B109" i="62"/>
  <c r="B147" i="61"/>
  <c r="B240" i="62"/>
  <c r="B14" i="61"/>
  <c r="B136" i="62"/>
  <c r="B13" i="61"/>
  <c r="B139" i="62"/>
  <c r="B160" i="61"/>
  <c r="B54" i="62"/>
  <c r="B142" i="62"/>
  <c r="B150" i="61"/>
  <c r="B147" i="62"/>
  <c r="B154" i="62"/>
  <c r="B171" i="62"/>
  <c r="B71" i="62"/>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Z5" i="38"/>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<sst xmlns="http://schemas.openxmlformats.org/spreadsheetml/2006/main" count="3748" uniqueCount="2502">
  <si>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</si>
  <si>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</si>
  <si>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</si>
  <si>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</si>
  <si>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</si>
  <si>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</si>
  <si>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</si>
  <si>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</si>
  <si>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</si>
  <si>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</si>
  <si>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</si>
  <si>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</si>
  <si>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</si>
  <si>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</si>
  <si>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</si>
  <si>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</si>
  <si>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</si>
  <si>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</si>
  <si>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</si>
  <si>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</si>
  <si>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</si>
  <si>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</si>
  <si>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</si>
  <si>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</si>
  <si>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</si>
  <si>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</si>
  <si>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</si>
  <si>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</si>
  <si>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</si>
  <si>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</si>
  <si>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</si>
  <si>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</si>
  <si>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</si>
  <si>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</si>
  <si>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</si>
  <si>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</si>
  <si>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</si>
  <si>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</si>
  <si>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</si>
  <si>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</si>
  <si>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</si>
  <si>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</si>
  <si>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</si>
  <si>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</si>
  <si>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</si>
  <si>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</si>
  <si>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</si>
  <si>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</si>
  <si>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</si>
  <si>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</si>
  <si>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</si>
  <si>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</si>
  <si>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</si>
  <si>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</si>
  <si>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</si>
  <si>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</si>
  <si>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</si>
  <si>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</si>
  <si>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</si>
  <si>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</si>
  <si>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</si>
  <si>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</si>
  <si>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</si>
  <si>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</si>
  <si>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</si>
  <si>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</si>
  <si>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</si>
  <si>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</si>
  <si>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</si>
  <si>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</si>
  <si>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</si>
  <si>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</si>
  <si>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</si>
  <si>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</si>
  <si>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</si>
  <si>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</si>
  <si>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</si>
  <si>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</si>
  <si>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</si>
  <si>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</si>
  <si>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</si>
  <si>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</si>
  <si>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</si>
  <si>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</si>
  <si>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</si>
  <si>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</si>
  <si>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</si>
  <si>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</si>
  <si>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</si>
  <si>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</si>
  <si>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</si>
  <si>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</si>
  <si>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</si>
  <si>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</si>
  <si>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</si>
  <si>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</si>
  <si>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</si>
  <si>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</si>
  <si>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</si>
  <si>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</si>
  <si>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</si>
  <si>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</si>
  <si>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</si>
  <si>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</si>
  <si>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</si>
  <si>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</si>
  <si>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</si>
  <si>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</si>
  <si>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</si>
  <si>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</si>
  <si>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</si>
  <si>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</si>
  <si>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</si>
  <si>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</si>
  <si>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</si>
  <si>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</si>
  <si>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</si>
  <si>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</si>
  <si>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</si>
  <si>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</si>
  <si>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</si>
  <si>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</si>
  <si>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</si>
  <si>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</si>
  <si>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</si>
  <si>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</si>
  <si>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</si>
  <si>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</si>
  <si>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</si>
  <si>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</si>
  <si>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</si>
  <si>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</si>
  <si>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</si>
  <si>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</si>
  <si>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</si>
  <si>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</si>
  <si>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</si>
  <si>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</si>
  <si>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</si>
  <si>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</si>
  <si>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</si>
  <si>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</si>
  <si>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</si>
  <si>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</si>
  <si>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</si>
  <si>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</si>
  <si>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</si>
  <si>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</si>
  <si>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</si>
  <si>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</si>
  <si>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</si>
  <si>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</si>
  <si>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</si>
  <si>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</si>
  <si>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</si>
  <si>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</si>
  <si>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</si>
  <si>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</si>
  <si>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</si>
  <si>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</si>
  <si>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</si>
  <si>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</si>
  <si>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</si>
  <si>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</si>
  <si>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</si>
  <si>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</si>
  <si>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</si>
  <si>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</si>
  <si>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</si>
  <si>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</si>
  <si>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</si>
  <si>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</si>
  <si>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</si>
  <si>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</si>
  <si>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</si>
  <si>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</si>
  <si>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</si>
  <si>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</si>
  <si>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</si>
  <si>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</si>
  <si>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</si>
  <si>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</si>
  <si>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</si>
  <si>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</si>
  <si>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</si>
  <si>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</si>
  <si>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</si>
  <si>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</si>
  <si>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</si>
  <si>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</si>
  <si>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</si>
  <si>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</si>
  <si>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</si>
  <si>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</si>
  <si>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</si>
  <si>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</si>
  <si>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</si>
  <si>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</si>
  <si>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</si>
  <si>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</si>
  <si>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</si>
  <si>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</si>
  <si>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</si>
  <si>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</si>
  <si>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</si>
  <si>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</si>
  <si>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</si>
  <si>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</si>
  <si>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</si>
  <si>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</si>
  <si>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</si>
  <si>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</si>
  <si>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</si>
  <si>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</si>
  <si>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</si>
  <si>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</si>
  <si>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</si>
  <si>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</si>
  <si>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</si>
  <si>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</si>
  <si>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</si>
  <si>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</si>
  <si>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</si>
  <si>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</si>
  <si>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</si>
  <si>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</si>
  <si>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</si>
  <si>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</si>
  <si>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</si>
  <si>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</si>
  <si>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</si>
  <si>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</si>
  <si>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</si>
  <si>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</si>
  <si>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</si>
  <si>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</si>
  <si>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</si>
  <si>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</si>
  <si>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</si>
  <si>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</si>
  <si>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</si>
  <si>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</si>
  <si>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</si>
  <si>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</si>
  <si>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</si>
  <si>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</si>
  <si>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</si>
  <si>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</si>
  <si>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</si>
  <si>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</si>
  <si>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</si>
  <si>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</si>
  <si>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</si>
  <si>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</si>
  <si>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</si>
  <si>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</si>
  <si>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</si>
  <si>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</si>
  <si>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</si>
  <si>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</si>
  <si>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</si>
  <si>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</si>
  <si>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</si>
  <si>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</si>
  <si>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</si>
  <si>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</si>
  <si>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</si>
  <si>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</si>
  <si>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</si>
  <si>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</si>
  <si>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</si>
  <si>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</si>
  <si>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</si>
  <si>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</si>
  <si>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</si>
  <si>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</si>
  <si>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</si>
  <si>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</si>
  <si>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</si>
  <si>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</si>
  <si>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</si>
  <si>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</si>
  <si>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</si>
  <si>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</si>
  <si>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</si>
  <si>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</si>
  <si>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</si>
  <si>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</si>
  <si>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</si>
  <si>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</si>
  <si>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</si>
  <si>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</si>
  <si>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</si>
  <si>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</si>
  <si>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</si>
  <si>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</si>
  <si>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</si>
  <si>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</si>
  <si>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</si>
  <si>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</si>
  <si>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</si>
  <si>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</si>
  <si>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</si>
  <si>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</si>
  <si>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</si>
  <si>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</si>
  <si>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</si>
  <si>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</si>
  <si>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</si>
  <si>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</si>
  <si>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</si>
  <si>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</si>
  <si>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</si>
  <si>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</si>
  <si>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</si>
  <si>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</si>
  <si>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</si>
  <si>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</si>
  <si>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</si>
  <si>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</si>
  <si>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</si>
  <si>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</si>
  <si>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</si>
  <si>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</si>
  <si>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</si>
  <si>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</si>
  <si>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</si>
  <si>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</si>
  <si>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</si>
  <si>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</si>
  <si>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</si>
  <si>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</si>
  <si>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</si>
  <si>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</si>
  <si>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</si>
  <si>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</si>
  <si>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</si>
  <si>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</si>
  <si>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</si>
  <si>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</si>
  <si>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</si>
  <si>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</si>
  <si>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</si>
  <si>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</si>
  <si>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</si>
  <si>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</si>
  <si>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</si>
  <si>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</si>
  <si>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</si>
  <si>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</si>
  <si>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</si>
  <si>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</si>
  <si>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</si>
  <si>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</si>
  <si>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</si>
  <si>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</si>
  <si>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</si>
  <si>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</si>
  <si>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</si>
  <si>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</si>
  <si>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</si>
  <si>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</si>
  <si>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</si>
  <si>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</si>
  <si>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</si>
  <si>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</si>
  <si>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</si>
  <si>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</si>
  <si>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</si>
  <si>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</si>
  <si>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</si>
  <si>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</si>
  <si>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</si>
  <si>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</si>
  <si>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</si>
  <si>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</si>
  <si>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</si>
  <si>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</si>
  <si>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</si>
  <si>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</si>
  <si>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</si>
  <si>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</si>
  <si>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</si>
  <si>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</si>
  <si>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</si>
  <si>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</si>
  <si>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</si>
  <si>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</si>
  <si>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</si>
  <si>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</si>
  <si>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</si>
  <si>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</si>
  <si>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</si>
  <si>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</si>
  <si>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</si>
  <si>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</si>
  <si>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</si>
  <si>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</si>
  <si>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</si>
  <si>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</si>
  <si>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</si>
  <si>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</si>
  <si>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</si>
  <si>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</si>
  <si>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</si>
  <si>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</si>
  <si>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</si>
  <si>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</si>
  <si>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</si>
  <si>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</si>
  <si>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</si>
  <si>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</si>
  <si>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</si>
  <si>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</si>
  <si>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</si>
  <si>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</si>
  <si>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</si>
  <si>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</si>
  <si>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</si>
  <si>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</si>
  <si>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</si>
  <si>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</si>
  <si>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</si>
  <si>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</si>
  <si>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</si>
  <si>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</si>
  <si>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</si>
  <si>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</si>
  <si>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</si>
  <si>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</si>
  <si>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</si>
  <si>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</si>
  <si>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</si>
  <si>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</si>
  <si>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</si>
  <si>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</si>
  <si>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</si>
  <si>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</si>
  <si>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</si>
  <si>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</si>
  <si>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</si>
  <si>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</si>
  <si>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</si>
  <si>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</si>
  <si>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</si>
  <si>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</si>
  <si>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</si>
  <si>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</si>
  <si>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</si>
  <si>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</si>
  <si>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</si>
  <si>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</si>
  <si>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</si>
  <si>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</si>
  <si>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</si>
  <si>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</si>
  <si>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</si>
  <si>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</si>
  <si>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</si>
  <si>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</si>
  <si>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</si>
  <si>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</si>
  <si>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</si>
  <si>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</si>
  <si>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</si>
  <si>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</si>
  <si>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</si>
  <si>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</si>
  <si>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</si>
  <si>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</si>
  <si>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</si>
  <si>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</si>
  <si>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</si>
  <si>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</si>
  <si>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</si>
  <si>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</si>
  <si>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</si>
  <si>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</si>
  <si>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</si>
  <si>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</si>
  <si>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</si>
  <si>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</si>
  <si>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</si>
  <si>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</si>
  <si>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</si>
  <si>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</si>
  <si>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</si>
  <si>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</si>
  <si>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</si>
  <si>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</si>
  <si>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</si>
  <si>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</si>
  <si>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</si>
  <si>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</si>
  <si>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</si>
  <si>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</si>
  <si>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</si>
  <si>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</si>
  <si>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</si>
  <si>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</si>
  <si>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</si>
  <si>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</si>
  <si>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</si>
  <si>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</si>
  <si>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</si>
  <si>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</si>
  <si>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</si>
  <si>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</si>
  <si>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</si>
  <si>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</si>
  <si>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</si>
  <si>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</si>
  <si>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</si>
  <si>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</si>
  <si>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</si>
  <si>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</si>
  <si>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</si>
  <si>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</si>
  <si>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</si>
  <si>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</si>
  <si>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</si>
  <si>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</si>
  <si>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</si>
  <si>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</si>
  <si>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</si>
  <si>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</si>
  <si>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</si>
  <si>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</si>
  <si>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</si>
  <si>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</si>
  <si>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</si>
  <si>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</si>
  <si>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</si>
  <si>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</si>
  <si>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</si>
  <si>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</si>
  <si>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</si>
  <si>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</si>
  <si>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</si>
  <si>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</si>
  <si>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</si>
  <si>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</si>
  <si>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</si>
  <si>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</si>
  <si>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</si>
  <si>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</si>
  <si>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</si>
  <si>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</si>
  <si>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</si>
  <si>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</si>
  <si>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</si>
  <si>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</si>
  <si>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</si>
  <si>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</si>
  <si>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</si>
  <si>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</si>
  <si>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</si>
  <si>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</si>
  <si>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</si>
  <si>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</si>
  <si>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</si>
  <si>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</si>
  <si>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</si>
  <si>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</si>
  <si>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</si>
  <si>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</si>
  <si>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</si>
  <si>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</si>
  <si>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</si>
  <si>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</si>
  <si>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</si>
  <si>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</si>
  <si>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</si>
  <si>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</si>
  <si>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</si>
  <si>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</si>
  <si>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</si>
  <si>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</si>
  <si>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</si>
  <si>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</si>
  <si>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</si>
  <si>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</si>
  <si>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</si>
  <si>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</si>
  <si>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</si>
  <si>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</si>
  <si>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</si>
  <si>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</si>
  <si>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</si>
  <si>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</si>
  <si>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</si>
  <si>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</si>
  <si>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</si>
  <si>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</si>
  <si>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</si>
  <si>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</si>
  <si>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</si>
  <si>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</si>
  <si>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</si>
  <si>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</si>
  <si>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</si>
  <si>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</si>
  <si>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</si>
  <si>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</si>
  <si>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</si>
  <si>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</si>
  <si>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</si>
  <si>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</si>
  <si>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</si>
  <si>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</si>
  <si>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</si>
  <si>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</si>
  <si>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</si>
  <si>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</si>
  <si>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</si>
  <si>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</si>
  <si>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</si>
  <si>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</si>
  <si>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</si>
  <si>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</si>
  <si>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</si>
  <si>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</si>
  <si>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</si>
  <si>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</si>
  <si>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</si>
  <si>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</si>
  <si>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</si>
  <si>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</si>
  <si>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</si>
  <si>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</si>
  <si>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</si>
  <si>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</si>
  <si>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</si>
  <si>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</si>
  <si>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</si>
  <si>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</si>
  <si>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</si>
  <si>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</si>
  <si>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</si>
  <si>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</si>
  <si>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</si>
  <si>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</si>
  <si>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</si>
  <si>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</si>
  <si>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</si>
  <si>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</si>
  <si>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</si>
  <si>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</si>
  <si>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</si>
  <si>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</si>
  <si>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</si>
  <si>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</si>
  <si>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</si>
  <si>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</si>
  <si>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</si>
  <si>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</si>
  <si>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</si>
  <si>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</si>
  <si>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</si>
  <si>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</si>
  <si>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</si>
  <si>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</si>
  <si>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</si>
  <si>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</si>
  <si>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</si>
  <si>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</si>
  <si>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</si>
  <si>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</si>
  <si>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</si>
  <si>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</si>
  <si>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</si>
  <si>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</si>
  <si>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</si>
  <si>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</si>
  <si>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</si>
  <si>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</si>
  <si>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</si>
  <si>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</si>
  <si>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</si>
  <si>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</si>
  <si>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</si>
  <si>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</si>
  <si>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</si>
  <si>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</si>
  <si>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</si>
  <si>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</si>
  <si>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</si>
  <si>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</si>
  <si>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</si>
  <si>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</si>
  <si>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</si>
  <si>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</si>
  <si>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</si>
  <si>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</si>
  <si>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</si>
  <si>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</si>
  <si>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</si>
  <si>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</si>
  <si>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</si>
  <si>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</si>
  <si>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</si>
  <si>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</si>
  <si>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</si>
  <si>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</si>
  <si>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</si>
  <si>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</si>
  <si>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</si>
  <si>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</si>
  <si>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</si>
  <si>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</si>
  <si>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</si>
  <si>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</si>
  <si>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</si>
  <si>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</si>
  <si>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</si>
  <si>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</si>
  <si>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</si>
  <si>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</si>
  <si>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</si>
  <si>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</si>
  <si>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</si>
  <si>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</si>
  <si>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</si>
  <si>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</si>
  <si>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</si>
  <si>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</si>
  <si>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</si>
  <si>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</si>
  <si>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</si>
  <si>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</si>
  <si>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</si>
  <si>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</si>
  <si>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</si>
  <si>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</si>
  <si>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</si>
  <si>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</si>
  <si>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</si>
  <si>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</si>
  <si>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</si>
  <si>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</si>
  <si>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</si>
  <si>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</si>
  <si>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</si>
  <si>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</si>
  <si>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</si>
  <si>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</si>
  <si>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</si>
  <si>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</si>
  <si>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</si>
  <si>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</si>
  <si>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</si>
  <si>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</si>
  <si>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</si>
  <si>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</si>
  <si>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</si>
  <si>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</si>
  <si>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</si>
  <si>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</si>
  <si>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</si>
  <si>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</si>
  <si>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</si>
  <si>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</si>
  <si>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</si>
  <si>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</si>
  <si>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</si>
  <si>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</si>
  <si>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</si>
  <si>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</si>
  <si>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</si>
  <si>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</si>
  <si>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</si>
  <si>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</si>
  <si>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</si>
  <si>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</si>
  <si>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</si>
  <si>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</si>
  <si>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</si>
  <si>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</si>
  <si>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</si>
  <si>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</si>
  <si>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</si>
  <si>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</si>
  <si>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</si>
  <si>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</si>
  <si>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</si>
  <si>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</si>
  <si>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</si>
  <si>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</si>
  <si>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</si>
  <si>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</si>
  <si>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</si>
  <si>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</si>
  <si>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</si>
  <si>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</si>
  <si>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</si>
  <si>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</si>
  <si>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</si>
  <si>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</si>
  <si>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</si>
  <si>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</si>
  <si>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</si>
  <si>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</si>
  <si>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</si>
  <si>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</si>
  <si>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</si>
  <si>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</si>
  <si>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</si>
  <si>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</si>
  <si>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</si>
  <si>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</si>
  <si>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</si>
  <si>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</si>
  <si>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</si>
  <si>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</si>
  <si>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</si>
  <si>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</si>
  <si>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</si>
  <si>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</si>
  <si>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</si>
  <si>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</si>
  <si>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</si>
  <si>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</si>
  <si>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</si>
  <si>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</si>
  <si>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</si>
  <si>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</si>
  <si>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</si>
  <si>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</si>
  <si>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</si>
  <si>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</si>
  <si>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</si>
  <si>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</si>
  <si>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</si>
  <si>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</si>
  <si>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</si>
  <si>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</si>
  <si>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</si>
  <si>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</si>
  <si>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</si>
  <si>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</si>
  <si>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</si>
  <si>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</si>
  <si>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</si>
  <si>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</si>
  <si>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</si>
  <si>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</si>
  <si>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</si>
  <si>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</si>
  <si>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</si>
  <si>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</si>
  <si>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</si>
  <si>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</si>
  <si>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</si>
  <si>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</si>
  <si>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</si>
  <si>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</si>
  <si>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</si>
  <si>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</si>
  <si>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</si>
  <si>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</si>
  <si>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</si>
  <si>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</si>
  <si>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</si>
  <si>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</si>
  <si>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</si>
  <si>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</si>
  <si>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</si>
  <si>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</si>
  <si>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</si>
  <si>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</si>
  <si>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</si>
  <si>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</si>
  <si>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</si>
  <si>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</si>
  <si>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</si>
  <si>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</si>
  <si>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</si>
  <si>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</si>
  <si>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</si>
  <si>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</si>
  <si>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</si>
  <si>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</si>
  <si>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</si>
  <si>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</si>
  <si>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</si>
  <si>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</si>
  <si>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</si>
  <si>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</si>
  <si>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</si>
  <si>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</si>
  <si>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</si>
  <si>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</si>
  <si>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</si>
  <si>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</si>
  <si>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</si>
  <si>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</si>
  <si>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</si>
  <si>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</si>
  <si>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</si>
  <si>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</si>
  <si>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</si>
  <si>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</si>
  <si>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</si>
  <si>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</si>
  <si>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</si>
  <si>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</si>
  <si>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</si>
  <si>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</si>
  <si>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</si>
  <si>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</si>
  <si>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</si>
  <si>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</si>
  <si>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</si>
  <si>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</si>
  <si>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</si>
  <si>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</si>
  <si>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</si>
  <si>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</si>
  <si>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</si>
  <si>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</si>
  <si>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</si>
  <si>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</si>
  <si>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</si>
  <si>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</si>
  <si>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</si>
  <si>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</si>
  <si>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</si>
  <si>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</si>
  <si>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</si>
  <si>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</si>
  <si>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</si>
  <si>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</si>
  <si>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</si>
  <si>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</si>
  <si>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</si>
  <si>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</si>
  <si>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</si>
  <si>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</si>
  <si>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</si>
  <si>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</si>
  <si>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</si>
  <si>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</si>
  <si>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</si>
  <si>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</si>
  <si>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</si>
  <si>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</si>
  <si>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</si>
  <si>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</si>
  <si>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</si>
  <si>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</si>
  <si>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</si>
  <si>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</si>
  <si>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</si>
  <si>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</si>
  <si>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</si>
  <si>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</si>
  <si>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</si>
  <si>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</si>
  <si>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</si>
  <si>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</si>
  <si>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</si>
  <si>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</si>
  <si>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</si>
  <si>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</si>
  <si>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</si>
  <si>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</si>
  <si>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</si>
  <si>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</si>
  <si>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</si>
  <si>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</si>
  <si>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</si>
  <si>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</si>
  <si>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</si>
  <si>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</si>
  <si>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</si>
  <si>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</si>
  <si>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</si>
  <si>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</si>
  <si>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</si>
  <si>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</si>
  <si>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</si>
  <si>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</si>
  <si>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</si>
  <si>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</si>
  <si>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</si>
  <si>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</si>
  <si>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</si>
  <si>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</si>
  <si>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</si>
  <si>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</si>
  <si>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</si>
  <si>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</si>
  <si>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</si>
  <si>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</si>
  <si>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</si>
  <si>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</si>
  <si>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</si>
  <si>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</si>
  <si>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</si>
  <si>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</si>
  <si>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</si>
  <si>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</si>
  <si>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</si>
  <si>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</si>
  <si>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</si>
  <si>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</si>
  <si>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</si>
  <si>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</si>
  <si>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</si>
  <si>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</si>
  <si>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</si>
  <si>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</si>
  <si>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</si>
  <si>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</si>
  <si>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</si>
  <si>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</si>
  <si>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</si>
  <si>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</si>
  <si>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</si>
  <si>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</si>
  <si>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</si>
  <si>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</si>
  <si>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</si>
  <si>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</si>
  <si>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</si>
  <si>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</si>
  <si>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</si>
  <si>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</si>
  <si>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</si>
  <si>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</si>
  <si>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</si>
  <si>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</si>
  <si>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</si>
  <si>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</si>
  <si>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</si>
  <si>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</si>
  <si>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</si>
  <si>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</si>
  <si>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</si>
  <si>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</si>
  <si>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</si>
  <si>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</si>
  <si>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</si>
  <si>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</si>
  <si>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</si>
  <si>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</si>
  <si>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</si>
  <si>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</si>
  <si>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</si>
  <si>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</si>
  <si>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</si>
  <si>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</si>
  <si>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</si>
  <si>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</si>
  <si>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</si>
  <si>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</si>
  <si>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</si>
  <si>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</si>
  <si>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</si>
  <si>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</si>
  <si>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</si>
  <si>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</si>
  <si>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</si>
  <si>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</si>
  <si>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</si>
  <si>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</si>
  <si>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</si>
  <si>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</si>
  <si>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</si>
  <si>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</si>
  <si>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</si>
  <si>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</si>
  <si>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</si>
  <si>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</si>
  <si>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</si>
  <si>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</si>
  <si>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</si>
  <si>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</si>
  <si>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</si>
  <si>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</si>
  <si>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</si>
  <si>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</si>
  <si>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</si>
  <si>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</si>
  <si>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</si>
  <si>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</si>
  <si>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</si>
  <si>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</si>
  <si>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</si>
  <si>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</si>
  <si>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</si>
  <si>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</si>
  <si>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</si>
  <si>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</si>
  <si>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</si>
  <si>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</si>
  <si>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</si>
  <si>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</si>
  <si>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</si>
  <si>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</si>
  <si>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</si>
  <si>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</si>
  <si>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</si>
  <si>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</si>
  <si>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</si>
  <si>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</si>
  <si>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</si>
  <si>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</si>
  <si>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</si>
  <si>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</si>
  <si>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</si>
  <si>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</si>
  <si>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</si>
  <si>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</si>
  <si>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</si>
  <si>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</si>
  <si>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</si>
  <si>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</si>
  <si>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</si>
  <si>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</si>
  <si>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</si>
  <si>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</si>
  <si>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</si>
  <si>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</si>
  <si>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</si>
  <si>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</si>
  <si>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</si>
  <si>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</si>
  <si>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</si>
  <si>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</si>
  <si>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</si>
  <si>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</si>
  <si>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</si>
  <si>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</si>
  <si>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</si>
  <si>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</si>
  <si>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</si>
  <si>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</si>
  <si>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</si>
  <si>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</si>
  <si>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</si>
  <si>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</si>
  <si>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</si>
  <si>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</si>
  <si>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</si>
  <si>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</si>
  <si>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</si>
  <si>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</si>
  <si>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</si>
  <si>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</si>
  <si>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</si>
  <si>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</si>
  <si>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</si>
  <si>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</si>
  <si>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</si>
  <si>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</si>
  <si>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</si>
  <si>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</si>
  <si>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</si>
  <si>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</si>
  <si>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</si>
  <si>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</si>
  <si>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</si>
  <si>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</si>
  <si>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</si>
  <si>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</si>
  <si>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</si>
  <si>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</si>
  <si>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</si>
  <si>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</si>
  <si>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</si>
  <si>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</si>
  <si>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</si>
  <si>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</si>
  <si>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</si>
  <si>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</si>
  <si>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</si>
  <si>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</si>
  <si>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</si>
  <si>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</si>
  <si>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</si>
  <si>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</si>
  <si>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</si>
  <si>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</si>
  <si>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</si>
  <si>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</si>
  <si>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</si>
  <si>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</si>
  <si>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</si>
  <si>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</si>
  <si>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</si>
  <si>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</si>
  <si>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</si>
  <si>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</si>
  <si>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</si>
  <si>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</si>
  <si>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</si>
  <si>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</si>
  <si>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</si>
  <si>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</si>
  <si>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</si>
  <si>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</si>
  <si>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</si>
  <si>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</si>
  <si>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</si>
  <si>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</si>
  <si>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</si>
  <si>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</si>
  <si>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</si>
  <si>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</si>
  <si>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</si>
  <si>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</si>
  <si>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</si>
  <si>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</si>
  <si>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</si>
  <si>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</si>
  <si>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</si>
  <si>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</si>
  <si>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</si>
  <si>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</si>
  <si>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</si>
  <si>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</si>
  <si>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</si>
  <si>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</si>
  <si>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</si>
  <si>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</si>
  <si>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</si>
  <si>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</si>
  <si>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</si>
  <si>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</si>
  <si>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</si>
  <si>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</si>
  <si>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</si>
  <si>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</si>
  <si>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</si>
  <si>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</si>
  <si>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</si>
  <si>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</si>
  <si>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</si>
  <si>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</si>
  <si>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</si>
  <si>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</si>
  <si>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</si>
  <si>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</si>
  <si>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</si>
  <si>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</si>
  <si>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</si>
  <si>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</si>
  <si>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</si>
  <si>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</si>
  <si>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</si>
  <si>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</si>
  <si>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</si>
  <si>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</si>
  <si>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</si>
  <si>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</si>
  <si>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</si>
  <si>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</si>
  <si>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</si>
  <si>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</si>
  <si>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</si>
  <si>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</si>
  <si>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</si>
  <si>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</si>
  <si>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</si>
  <si>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</si>
  <si>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</si>
  <si>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</si>
  <si>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</si>
  <si>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</si>
  <si>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</si>
  <si>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</si>
  <si>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</si>
  <si>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</si>
  <si>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</si>
  <si>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</si>
  <si>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</si>
  <si>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</si>
  <si>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</si>
  <si>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</si>
  <si>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</si>
  <si>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</si>
  <si>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</si>
  <si>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</si>
  <si>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</si>
  <si>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</si>
  <si>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</si>
  <si>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</si>
  <si>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</si>
  <si>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</si>
  <si>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</si>
  <si>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</si>
  <si>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</si>
  <si>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</si>
  <si>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</si>
  <si>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</si>
  <si>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</si>
  <si>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</si>
  <si>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</si>
  <si>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</si>
  <si>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</si>
  <si>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</si>
  <si>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</si>
  <si>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</si>
  <si>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</si>
  <si>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</si>
  <si>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</si>
  <si>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</si>
  <si>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</si>
  <si>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</si>
  <si>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</si>
  <si>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</si>
  <si>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</si>
  <si>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</si>
  <si>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</si>
  <si>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</si>
  <si>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</si>
  <si>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</si>
  <si>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</si>
  <si>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</si>
  <si>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</si>
  <si>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</si>
  <si>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</si>
  <si>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</si>
  <si>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</si>
  <si>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</si>
  <si>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</si>
  <si>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</si>
  <si>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</si>
  <si>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</si>
  <si>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</si>
  <si>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</si>
  <si>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</si>
  <si>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</si>
  <si>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</si>
  <si>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</si>
  <si>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</si>
  <si>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</si>
  <si>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</si>
  <si>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</si>
  <si>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</si>
  <si>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</si>
  <si>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</si>
  <si>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</si>
  <si>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</si>
  <si>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</si>
  <si>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</si>
  <si>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</si>
  <si>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</si>
  <si>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</si>
  <si>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</si>
  <si>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</si>
  <si>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</si>
  <si>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</si>
  <si>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</si>
  <si>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</si>
  <si>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</si>
  <si>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</si>
  <si>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</si>
  <si>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</si>
  <si>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</si>
  <si>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</si>
  <si>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</si>
  <si>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</si>
  <si>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</si>
  <si>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</si>
  <si>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</si>
  <si>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</si>
  <si>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</si>
  <si>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</si>
  <si>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</si>
  <si>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</si>
  <si>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</si>
  <si>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</si>
  <si>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</si>
  <si>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</si>
  <si>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</si>
  <si>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</si>
  <si>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</si>
  <si>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</si>
  <si>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</si>
  <si>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</si>
  <si>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</si>
  <si>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</si>
  <si>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</si>
  <si>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</si>
  <si>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</si>
  <si>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</si>
  <si>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</si>
  <si>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</si>
  <si>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</si>
  <si>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</si>
  <si>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</si>
  <si>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</si>
  <si>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</si>
  <si>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</si>
  <si>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</si>
  <si>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</si>
  <si>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</si>
  <si>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</si>
  <si>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</si>
  <si>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</si>
  <si>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</si>
  <si>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</si>
  <si>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</si>
  <si>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</si>
  <si>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</si>
  <si>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</si>
  <si>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</si>
  <si>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</si>
  <si>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</si>
  <si>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</si>
  <si>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</si>
  <si>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</si>
  <si>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</si>
  <si>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</si>
  <si>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</si>
  <si>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</si>
  <si>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</si>
  <si>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</si>
  <si>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</si>
  <si>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</si>
  <si>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</si>
  <si>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</si>
  <si>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</si>
  <si>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</si>
  <si>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</si>
  <si>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</si>
  <si>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</si>
  <si>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</si>
  <si>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</si>
  <si>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</si>
  <si>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</si>
  <si>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</si>
  <si>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</si>
  <si>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</si>
  <si>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</si>
  <si>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</si>
  <si>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</si>
  <si>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</si>
  <si>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</si>
  <si>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</si>
  <si>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</si>
  <si>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</si>
  <si>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</si>
  <si>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</si>
  <si>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</si>
  <si>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</si>
  <si>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</si>
  <si>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</si>
  <si>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</si>
  <si>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</si>
  <si>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</si>
  <si>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</si>
  <si>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</si>
  <si>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</si>
  <si>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</si>
  <si>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</si>
  <si>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</si>
  <si>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</si>
  <si>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</si>
  <si>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</si>
  <si>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</si>
  <si>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</si>
  <si>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</si>
  <si>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</si>
  <si>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</si>
  <si>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</si>
  <si>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</si>
  <si>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</si>
  <si>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</si>
  <si>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</si>
  <si>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</si>
  <si>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</si>
  <si>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</si>
  <si>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</si>
  <si>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</si>
  <si>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</si>
  <si>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</si>
  <si>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</si>
  <si>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</si>
  <si>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</si>
  <si>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</si>
  <si>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</si>
  <si>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</si>
  <si>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</si>
  <si>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</si>
  <si>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</si>
  <si>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</si>
  <si>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</si>
  <si>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</si>
  <si>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</si>
  <si>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</si>
  <si>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</si>
  <si>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</si>
  <si>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</si>
  <si>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</si>
  <si>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</si>
  <si>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</si>
  <si>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</si>
  <si>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</si>
  <si>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</si>
  <si>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</si>
  <si>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</si>
  <si>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</si>
  <si>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</si>
  <si>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</si>
  <si>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</si>
  <si>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</si>
  <si>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</si>
  <si>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</si>
  <si>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</si>
  <si>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</si>
  <si>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</si>
  <si>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</si>
  <si>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</si>
  <si>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</si>
  <si>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</si>
  <si>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</si>
  <si>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</si>
  <si>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</si>
  <si>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</si>
  <si>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</si>
  <si>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</si>
  <si>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</si>
  <si>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</si>
  <si>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</si>
  <si>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</si>
  <si>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</si>
  <si>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</si>
  <si>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</si>
  <si>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</si>
  <si>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</si>
  <si>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</si>
  <si>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</si>
  <si>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</si>
  <si>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</si>
  <si>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</si>
  <si>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</si>
  <si>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</si>
  <si>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</si>
  <si>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</si>
  <si>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</si>
  <si>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</si>
  <si>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</si>
  <si>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</si>
  <si>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</si>
  <si>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</si>
  <si>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</si>
  <si>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</si>
  <si>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</si>
  <si>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</si>
  <si>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</si>
  <si>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</si>
  <si>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</si>
  <si>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</si>
  <si>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</si>
  <si>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</si>
  <si>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</si>
  <si>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</si>
  <si>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</si>
  <si>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</si>
  <si>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</si>
  <si>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</si>
  <si>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</si>
  <si>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</si>
  <si>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</si>
  <si>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</si>
  <si>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</si>
  <si>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</si>
  <si>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</si>
  <si>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</si>
  <si>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</si>
  <si>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</si>
  <si>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</si>
  <si>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</si>
  <si>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</si>
  <si>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</si>
  <si>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</si>
  <si>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</si>
  <si>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</si>
  <si>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</si>
  <si>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</si>
  <si>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</si>
  <si>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</si>
  <si>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</si>
  <si>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</si>
  <si>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</si>
  <si>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</si>
  <si>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</si>
  <si>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</si>
  <si>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</si>
  <si>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</si>
  <si>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</si>
  <si>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</si>
  <si>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</si>
  <si>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</si>
  <si>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</si>
  <si>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</si>
  <si>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</si>
  <si>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</si>
  <si>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</si>
  <si>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</si>
  <si>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</si>
  <si>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</si>
  <si>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</si>
  <si>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</si>
  <si>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</si>
  <si>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</si>
  <si>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</si>
  <si>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</si>
  <si>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</si>
  <si>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</si>
  <si>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</si>
  <si>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</si>
  <si>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</si>
  <si>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</si>
  <si>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</si>
  <si>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</si>
  <si>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</si>
  <si>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</si>
  <si>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</si>
  <si>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</si>
  <si>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</si>
  <si>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</si>
  <si>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</si>
  <si>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</si>
  <si>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</si>
  <si>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</si>
  <si>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</si>
  <si>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</si>
  <si>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</si>
  <si>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</si>
  <si>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</si>
  <si>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</si>
  <si>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</si>
  <si>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</si>
  <si>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</si>
  <si>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</si>
  <si>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</si>
  <si>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</si>
  <si>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</si>
  <si>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</si>
  <si>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</si>
  <si>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</si>
  <si>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</si>
  <si>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</si>
  <si>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</si>
  <si>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</si>
  <si>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</si>
  <si>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</si>
  <si>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</si>
  <si>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</si>
  <si>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</si>
  <si>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</si>
  <si>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</si>
  <si>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</si>
  <si>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</si>
  <si>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</si>
  <si>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</si>
  <si>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</si>
  <si>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</si>
  <si>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</si>
  <si>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</si>
  <si>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</si>
  <si>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</si>
  <si>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</si>
  <si>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</si>
  <si>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</si>
  <si>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</si>
  <si>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</si>
  <si>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</si>
  <si>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</si>
  <si>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</si>
  <si>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</si>
  <si>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</si>
  <si>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</si>
  <si>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</si>
  <si>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</si>
  <si>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</si>
  <si>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</si>
  <si>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</si>
  <si>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</si>
  <si>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</si>
  <si>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</si>
  <si>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</si>
  <si>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</si>
  <si>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</si>
  <si>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</si>
  <si>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</si>
  <si>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</si>
  <si>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</si>
  <si>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</si>
  <si>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</si>
  <si>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</si>
  <si>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</si>
  <si>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</si>
  <si>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</si>
  <si>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</si>
  <si>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</si>
  <si>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</si>
  <si>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</si>
  <si>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</si>
  <si>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</si>
  <si>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</si>
  <si>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</si>
  <si>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</si>
  <si>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</si>
  <si>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</si>
  <si>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</si>
  <si>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</si>
  <si>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</si>
  <si>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</si>
  <si>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</si>
  <si>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</si>
  <si>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</si>
  <si>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</si>
  <si>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</si>
  <si>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</si>
  <si>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</si>
  <si>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</si>
  <si>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</si>
  <si>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</si>
  <si>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</si>
  <si>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</si>
  <si>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</si>
  <si>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</si>
  <si>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</si>
  <si>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</si>
  <si>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</si>
  <si>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</si>
  <si>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</si>
  <si>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</si>
  <si>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</si>
  <si>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</si>
  <si>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</si>
  <si>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</si>
  <si>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</si>
  <si>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</si>
  <si>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</si>
  <si>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</si>
  <si>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</si>
  <si>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</si>
  <si>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</si>
  <si>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</si>
  <si>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</si>
  <si>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</si>
  <si>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</si>
  <si>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</si>
  <si>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</si>
  <si>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</si>
  <si>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</si>
  <si>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</si>
  <si>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</si>
  <si>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</si>
  <si>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</si>
  <si>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</si>
  <si>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</si>
  <si>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</si>
  <si>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</si>
  <si>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</si>
  <si>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</si>
  <si>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</si>
  <si>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</si>
  <si>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</si>
  <si>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</si>
  <si>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</si>
  <si>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</si>
  <si>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</si>
  <si>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</si>
  <si>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</si>
  <si>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</si>
  <si>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</si>
  <si>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</si>
  <si>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</si>
  <si>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</si>
  <si>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</si>
  <si>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</si>
  <si>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</si>
  <si>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</si>
  <si>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</si>
  <si>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</si>
  <si>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</si>
  <si>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</si>
  <si>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</si>
  <si>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</si>
  <si>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</si>
  <si>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</si>
  <si>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</si>
  <si>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</si>
  <si>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</si>
  <si>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</si>
  <si>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</si>
  <si>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</si>
  <si>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</si>
  <si>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</si>
  <si>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</si>
  <si>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</si>
  <si>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</si>
  <si>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</si>
  <si>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</si>
  <si>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</si>
  <si>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</si>
  <si>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</si>
  <si>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</si>
  <si>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</si>
  <si>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</si>
  <si>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</si>
  <si>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</si>
  <si>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</si>
  <si>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</si>
  <si>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</si>
  <si>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</si>
  <si>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</si>
  <si>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</si>
  <si>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</si>
  <si>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</si>
  <si>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</si>
  <si>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</si>
  <si>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</si>
  <si>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</si>
  <si>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</si>
  <si>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</si>
  <si>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</si>
  <si>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</si>
  <si>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</si>
  <si>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</si>
  <si>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</si>
  <si>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</si>
  <si>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</si>
  <si>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</si>
  <si>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</si>
  <si>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</si>
  <si>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</si>
  <si>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</si>
  <si>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</si>
  <si>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</si>
  <si>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</si>
  <si>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</si>
  <si>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</si>
  <si>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</si>
  <si>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</si>
  <si>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</si>
  <si>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</si>
  <si>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</si>
  <si>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</si>
  <si>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</si>
  <si>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</si>
  <si>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</si>
  <si>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</si>
  <si>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</si>
  <si>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</si>
  <si>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</si>
  <si>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</si>
  <si>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</si>
  <si>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</si>
  <si>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</si>
  <si>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</si>
  <si>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</si>
  <si>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</si>
  <si>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</si>
  <si>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</si>
  <si>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</si>
  <si>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</si>
  <si>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</si>
  <si>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</si>
  <si>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</si>
  <si>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</si>
  <si>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</si>
  <si>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</si>
  <si>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</si>
  <si>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</si>
  <si>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</si>
  <si>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</si>
  <si>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</si>
  <si>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</si>
  <si>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</si>
  <si>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</si>
  <si>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</si>
  <si>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</si>
  <si>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</si>
  <si>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</si>
  <si>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</si>
  <si>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</si>
  <si>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</si>
  <si>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</si>
  <si>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</si>
  <si>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</si>
  <si>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</si>
  <si>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</si>
  <si>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</si>
  <si>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</si>
  <si>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</si>
  <si>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</si>
  <si>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</si>
  <si>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</si>
  <si>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</si>
  <si>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</si>
  <si>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</si>
  <si>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</si>
  <si>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</si>
  <si>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</si>
  <si>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</si>
  <si>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</si>
  <si>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</si>
  <si>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</si>
  <si>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</si>
  <si>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</si>
  <si>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</si>
  <si>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</si>
  <si>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</si>
  <si>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</si>
  <si>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</si>
  <si>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</si>
  <si>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</si>
  <si>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</si>
  <si>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</si>
  <si>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</si>
  <si>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</si>
  <si>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</si>
  <si>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</si>
  <si>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</si>
  <si>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</si>
  <si>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</si>
  <si>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</si>
  <si>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</si>
  <si>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</si>
  <si>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</si>
  <si>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</si>
  <si>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</si>
  <si>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</si>
  <si>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</si>
  <si>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</si>
  <si>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</si>
  <si>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</si>
  <si>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</si>
  <si>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</si>
  <si>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</si>
  <si>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</si>
  <si>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</si>
  <si>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</si>
  <si>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</si>
  <si>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</si>
  <si>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</si>
  <si>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</si>
  <si>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</si>
  <si>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</si>
  <si>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</si>
  <si>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</si>
  <si>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</si>
  <si>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</si>
  <si>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</si>
  <si>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</si>
  <si>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</si>
  <si>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</si>
  <si>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</si>
  <si>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</si>
  <si>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</si>
  <si>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</si>
  <si>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</si>
  <si>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</si>
  <si>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</si>
  <si>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</si>
  <si>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</si>
  <si>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</si>
  <si>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</si>
  <si>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</si>
  <si>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</si>
  <si>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</si>
  <si>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</si>
  <si>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</si>
  <si>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</si>
  <si>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</si>
  <si>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</si>
  <si>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</si>
  <si>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</si>
  <si>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</si>
  <si>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</si>
  <si>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</si>
  <si>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</si>
  <si>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</si>
  <si>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</si>
  <si>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</si>
  <si>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</si>
  <si>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</si>
  <si>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</si>
  <si>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</si>
  <si>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</si>
  <si>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</si>
  <si>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</si>
  <si>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</si>
  <si>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</si>
  <si>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</si>
  <si>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</si>
  <si>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</si>
  <si>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</si>
  <si>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</si>
  <si>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</si>
  <si>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</si>
  <si>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</si>
  <si>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</si>
  <si>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</si>
  <si>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</si>
  <si>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</si>
  <si>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</si>
  <si>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</si>
  <si>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</si>
  <si>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</si>
  <si>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</si>
  <si>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</si>
  <si>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</si>
  <si>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</si>
  <si>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</si>
  <si>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</si>
  <si>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</si>
  <si>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</si>
  <si>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</si>
  <si>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</si>
  <si>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</si>
  <si>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</si>
  <si>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</si>
  <si>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</si>
  <si>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</si>
  <si>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</si>
  <si>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</si>
  <si>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</si>
  <si>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</si>
  <si>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</si>
  <si>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</si>
  <si>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</si>
  <si>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</si>
  <si>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</si>
  <si>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</si>
  <si>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</si>
  <si>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</si>
  <si>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</si>
  <si>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</si>
  <si>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</si>
  <si>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</si>
  <si>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</si>
  <si>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</si>
  <si>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</si>
  <si>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</si>
  <si>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</si>
  <si>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</si>
  <si>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</si>
  <si>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</si>
  <si>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</si>
  <si>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</si>
  <si>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</si>
  <si>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</si>
  <si>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</si>
  <si>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</si>
  <si>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</si>
  <si>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</si>
  <si>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</si>
  <si>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</si>
  <si>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</si>
  <si>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</si>
  <si>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</si>
  <si>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</si>
  <si>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</si>
  <si>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</si>
  <si>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</si>
  <si>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</si>
  <si>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</si>
  <si>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</si>
  <si>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</si>
  <si>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</si>
  <si>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</si>
  <si>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</si>
  <si>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</si>
  <si>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</si>
  <si>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</si>
  <si>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</si>
  <si>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</si>
  <si>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</si>
  <si>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</si>
  <si>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</si>
  <si>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</si>
  <si>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</si>
  <si>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</si>
  <si>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</si>
  <si>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</si>
  <si>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</si>
  <si>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</si>
  <si>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</si>
  <si>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</si>
  <si>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</si>
  <si>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</si>
  <si>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</si>
  <si>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</si>
  <si>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</si>
  <si>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</si>
  <si>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</si>
  <si>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</si>
  <si>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</si>
  <si>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</si>
  <si>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</si>
  <si>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</si>
  <si>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</si>
  <si>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</si>
  <si>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</si>
  <si>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</si>
  <si>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</si>
  <si>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</si>
  <si>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</si>
  <si>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</si>
  <si>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</si>
  <si>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</si>
  <si>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</si>
  <si>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</si>
  <si>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</si>
  <si>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</si>
  <si>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</si>
  <si>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</si>
  <si>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</si>
  <si>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</si>
  <si>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</si>
  <si>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</si>
  <si>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</si>
  <si>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</si>
  <si>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</si>
  <si>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</si>
  <si>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</si>
  <si>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</si>
  <si>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</si>
  <si>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</si>
  <si>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</si>
  <si>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</si>
  <si>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</si>
  <si>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</si>
  <si>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</si>
  <si>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</si>
  <si>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</si>
  <si>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</si>
  <si>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</si>
  <si>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</si>
  <si>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</si>
  <si>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</si>
  <si>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</si>
  <si>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</si>
  <si>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</si>
  <si>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</si>
  <si>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</si>
  <si>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</si>
  <si>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</si>
  <si>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</si>
  <si>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</si>
  <si>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</si>
  <si>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</si>
  <si>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</si>
  <si>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</si>
  <si>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</si>
  <si>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</si>
  <si>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</si>
  <si>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</si>
  <si>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</si>
  <si>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</si>
  <si>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</si>
  <si>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</si>
  <si>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</si>
  <si>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</si>
  <si>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</si>
  <si>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</si>
  <si>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</si>
  <si>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</si>
  <si>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</si>
  <si>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</si>
  <si>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</si>
  <si>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</si>
  <si>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</si>
  <si>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</si>
  <si>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</si>
  <si>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</si>
  <si>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</si>
  <si>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</si>
  <si>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</si>
  <si>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</si>
  <si>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</si>
  <si>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</si>
  <si>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</si>
  <si>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</si>
  <si>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</si>
  <si>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</si>
  <si>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</si>
  <si>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</si>
  <si>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</si>
  <si>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</si>
  <si>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</si>
  <si>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</si>
  <si>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</si>
  <si>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</si>
  <si>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</si>
  <si>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</si>
  <si>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</si>
  <si>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</si>
  <si>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</si>
  <si>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</si>
  <si>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</si>
  <si>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</si>
  <si>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</si>
  <si>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</si>
  <si>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</si>
  <si>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</si>
  <si>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</si>
  <si>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</si>
  <si>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</si>
  <si>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</si>
  <si>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</si>
  <si>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</si>
  <si>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</si>
  <si>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</si>
  <si>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</si>
  <si>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</si>
  <si>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</si>
  <si>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</si>
  <si>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</si>
  <si>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</si>
  <si>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</si>
  <si>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</si>
  <si>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</si>
  <si>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</si>
  <si>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</si>
  <si>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</si>
  <si>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</si>
  <si>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</si>
  <si>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</si>
  <si>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</si>
  <si>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</si>
  <si>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</si>
  <si>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</si>
  <si>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</si>
  <si>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</si>
  <si>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</si>
  <si>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</si>
  <si>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</si>
  <si>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</si>
  <si>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</si>
  <si>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</si>
  <si>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</si>
  <si>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</si>
  <si>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</si>
  <si>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</si>
  <si>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</si>
  <si>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</si>
  <si>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</si>
  <si>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</si>
  <si>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</si>
  <si>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</si>
  <si>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</si>
  <si>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</si>
  <si>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</si>
  <si>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</si>
  <si>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</si>
  <si>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</si>
  <si>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</si>
  <si>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</si>
  <si>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</si>
  <si>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</si>
  <si>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</si>
  <si>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</si>
  <si>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</si>
  <si>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</si>
  <si>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</si>
  <si>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</si>
  <si>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</si>
  <si>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</si>
  <si>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</si>
  <si>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</si>
  <si>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</si>
  <si>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</si>
  <si>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</si>
  <si>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</si>
  <si>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</si>
  <si>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</si>
  <si>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</si>
  <si>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</si>
  <si>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</si>
  <si>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</si>
  <si>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</si>
  <si>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</si>
  <si>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</si>
  <si>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</si>
  <si>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</si>
  <si>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</si>
  <si>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</si>
  <si>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</si>
  <si>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</si>
  <si>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</si>
  <si>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</si>
  <si>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</si>
  <si>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</si>
  <si>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</si>
  <si>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</si>
  <si>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</si>
  <si>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</si>
  <si>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</si>
  <si>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</si>
  <si>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</si>
  <si>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</si>
  <si>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</si>
  <si>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</si>
  <si>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</si>
  <si>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</si>
  <si>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</si>
  <si>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</si>
  <si>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</si>
  <si>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</si>
  <si>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</si>
  <si>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</si>
  <si>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</si>
  <si>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</si>
  <si>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</si>
  <si>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</si>
  <si>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</si>
  <si>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</si>
  <si>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</si>
  <si>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</si>
  <si>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</si>
  <si>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</si>
  <si>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</si>
  <si>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</si>
  <si>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</si>
  <si>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</si>
  <si>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</si>
  <si>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</si>
  <si>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</si>
  <si>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</si>
  <si>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</si>
  <si>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</si>
  <si>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</si>
  <si>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</si>
  <si>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</si>
  <si>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</si>
  <si>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</si>
  <si>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</si>
  <si>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</si>
  <si>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</si>
  <si>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</si>
  <si>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</si>
  <si>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</si>
  <si>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</si>
  <si>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</si>
  <si>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</si>
  <si>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</si>
  <si>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</si>
  <si>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</si>
  <si>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</si>
  <si>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</si>
  <si>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</si>
  <si>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</si>
  <si>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</si>
  <si>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</si>
  <si>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</si>
  <si>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</si>
  <si>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</si>
  <si>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</si>
  <si>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</si>
  <si>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</si>
  <si>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</si>
  <si>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</si>
  <si>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</si>
  <si>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</si>
  <si>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</si>
  <si>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</si>
  <si>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</si>
  <si>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</si>
  <si>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</si>
  <si>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</si>
  <si>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</si>
  <si>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</si>
  <si>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</si>
  <si>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</si>
  <si>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</si>
  <si>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</si>
  <si>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</si>
  <si>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</si>
  <si>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</si>
  <si>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</si>
  <si>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</si>
  <si>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</si>
  <si>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</si>
  <si>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</si>
  <si>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</si>
  <si>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</si>
  <si>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</si>
  <si>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</si>
  <si>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</si>
  <si>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</si>
  <si>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</si>
  <si>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</si>
  <si>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</si>
  <si>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</si>
  <si>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</si>
  <si>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</si>
  <si>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</si>
  <si>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</si>
  <si>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</si>
  <si>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</si>
  <si>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</si>
  <si>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</si>
  <si>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</si>
  <si>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</si>
  <si>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</si>
  <si>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</si>
  <si>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</si>
  <si>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</si>
  <si>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</si>
  <si>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</si>
  <si>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</si>
  <si>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</si>
  <si>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</si>
  <si>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</si>
  <si>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</si>
  <si>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</si>
  <si>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</si>
  <si>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</si>
  <si>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</si>
  <si>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</si>
  <si>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</si>
  <si>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</si>
  <si>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</si>
  <si>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</si>
  <si>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</si>
  <si>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</si>
  <si>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</si>
  <si>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</si>
  <si>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</si>
  <si>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</si>
  <si>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</si>
  <si>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</si>
  <si>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</si>
  <si>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</si>
  <si>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</si>
  <si>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</si>
  <si>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</si>
  <si>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</si>
  <si>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</si>
  <si>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</si>
  <si>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</si>
  <si>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</si>
  <si>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</si>
  <si>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</si>
  <si>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</si>
  <si>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</si>
  <si>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</si>
  <si>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</si>
  <si>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</si>
  <si>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</si>
  <si>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</si>
  <si>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</si>
  <si>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</si>
  <si>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</si>
  <si>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</si>
  <si>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</si>
  <si>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</si>
  <si>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</si>
  <si>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</si>
  <si>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</si>
  <si>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</si>
  <si>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</si>
  <si>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</si>
  <si>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</si>
  <si>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</si>
  <si>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</si>
  <si>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</si>
  <si>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</si>
  <si>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</si>
  <si>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</si>
  <si>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</si>
  <si>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</si>
  <si>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</si>
  <si>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</si>
  <si>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</si>
  <si>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</si>
  <si>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</si>
  <si>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</si>
  <si>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</si>
  <si>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</si>
  <si>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</si>
  <si>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</si>
  <si>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</si>
  <si>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</si>
  <si>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</si>
  <si>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</si>
  <si>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</si>
  <si>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</si>
  <si>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</si>
  <si>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</si>
  <si>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</si>
  <si>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</si>
  <si>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</si>
  <si>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</si>
  <si>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</si>
  <si>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</si>
  <si>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</si>
  <si>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</si>
  <si>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</si>
  <si>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</si>
  <si>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remco@vannoorloos.net</t>
  </si>
  <si>
    <t>Remco van Noorloos (VVJ)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</si>
</sst>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D9" sqref="D9:J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Hongarije</v>
      </c>
      <c r="AV11" s="292" t="str">
        <f ca="1">RIGHT(LEFT($AL$89,$BA11),2)</f>
        <v>A3</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Polen</v>
      </c>
      <c r="AV12" s="292" t="str">
        <f t="shared" ref="AV12:AV27" ca="1" si="1">RIGHT(LEFT($AL$89,$BA12),2)</f>
        <v>D1</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Roemenië</v>
      </c>
      <c r="AV13" s="292" t="str">
        <f t="shared" ca="1" si="1"/>
        <v>E3</v>
      </c>
      <c r="AW13" s="291" t="str">
        <f ca="1">IF(AX13=$AR$11,$AQ$11,IF(AX13=$AR$12,$AQ$12,VLOOKUP(AX13,Voorblad!$X$67:$Z$98,2,FALSE)))</f>
        <v>Servië</v>
      </c>
      <c r="AX13" s="292" t="str">
        <f t="shared" ca="1" si="2"/>
        <v>C3</v>
      </c>
      <c r="AY13" s="291" t="str">
        <f ca="1">IF(AZ13=$AR$11,$AQ$11,IF(AZ13=$AR$12,$AQ$12,VLOOKUP(AZ13,Voorblad!$X$67:$Z$98,2,FALSE)))</f>
        <v>Polen</v>
      </c>
      <c r="AZ13" s="292" t="str">
        <f t="shared" ca="1" si="3"/>
        <v>D1</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Turkije</v>
      </c>
      <c r="AV14" s="292" t="str">
        <f t="shared" ca="1" si="1"/>
        <v>F1</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Zwitserland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2</v>
      </c>
      <c r="X16" s="940" t="s">
        <v>12</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2466</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Polen / Roemenië / Turkije</v>
      </c>
      <c r="P19" s="1210"/>
      <c r="Q19" s="1210"/>
      <c r="R19" s="1210"/>
      <c r="S19" s="1210"/>
      <c r="T19" s="1210"/>
      <c r="U19" s="1210"/>
      <c r="V19" s="17"/>
      <c r="W19" s="17"/>
      <c r="X19" s="262"/>
      <c r="Y19" s="17"/>
      <c r="Z19" s="60"/>
      <c r="AA19" s="17"/>
      <c r="AB19" s="850"/>
      <c r="AC19" s="1193" t="str">
        <f ca="1">AM88</f>
        <v>Engeland</v>
      </c>
      <c r="AD19" s="1193"/>
      <c r="AE19" s="1193" t="str">
        <f ca="1">AO88</f>
        <v>Polen / Roemenië / Turkije</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Italië</v>
      </c>
      <c r="AX19" s="292" t="str">
        <f t="shared" ca="1" si="2"/>
        <v>B3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2204</v>
      </c>
      <c r="V20" s="666" t="str">
        <f ca="1">IF(AL20="LEEG","▼   ","")&amp;": "</f>
        <v xml:space="preserve">: </v>
      </c>
      <c r="W20" s="738">
        <v>3</v>
      </c>
      <c r="X20" s="940" t="s">
        <v>12</v>
      </c>
      <c r="Y20" s="738">
        <v>1</v>
      </c>
      <c r="Z20" s="60"/>
      <c r="AA20" s="17"/>
      <c r="AB20" s="851">
        <f>IF(AND(AM20="GOED",AN20="GOED"),W20+Y20,0)</f>
        <v>4</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F1</v>
      </c>
      <c r="AF20" s="235" t="str">
        <f ca="1">IF(AE20="OO","LEEG",IF(AE20="XX","FOUT",VLOOKUP(AE20,Voorblad!$X$65:$Z$98,3,FALSE)))</f>
        <v>TR</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ESTR31|</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Nederland</v>
      </c>
      <c r="AV20" s="292" t="str">
        <f t="shared" ca="1" si="1"/>
        <v>D2</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Hongarije / Polen / Roemenië / Turkije</v>
      </c>
      <c r="P21" s="1210"/>
      <c r="Q21" s="1210"/>
      <c r="R21" s="1210"/>
      <c r="S21" s="1210"/>
      <c r="T21" s="1210"/>
      <c r="U21" s="1210"/>
      <c r="V21" s="17"/>
      <c r="W21" s="17"/>
      <c r="X21" s="17"/>
      <c r="Y21" s="17"/>
      <c r="Z21" s="958"/>
      <c r="AA21" s="17"/>
      <c r="AB21" s="850"/>
      <c r="AC21" s="1193" t="str">
        <f ca="1">AM89</f>
        <v>Spanje</v>
      </c>
      <c r="AD21" s="1193"/>
      <c r="AE21" s="1193" t="str">
        <f ca="1">AO89</f>
        <v>Hongarije / Polen / Roemenië / Turkije</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Oekraïne</v>
      </c>
      <c r="AV21" s="292" t="str">
        <f t="shared" ca="1" si="1"/>
        <v>E4</v>
      </c>
      <c r="AW21" s="291" t="str">
        <f ca="1">IF(AX21=$AR$11,$AQ$11,IF(AX21=$AR$12,$AQ$12,VLOOKUP(AX21,Voorblad!$X$67:$Z$98,2,FALSE)))</f>
        <v>Slovenië</v>
      </c>
      <c r="AX21" s="292" t="str">
        <f t="shared" ca="1" si="2"/>
        <v>C1</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Oostenrijk</v>
      </c>
      <c r="AV22" s="292" t="str">
        <f t="shared" ca="1" si="1"/>
        <v>D3</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Oostenrijk</v>
      </c>
      <c r="AZ23" s="292" t="str">
        <f t="shared" ca="1" si="3"/>
        <v>D3</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Schotland</v>
      </c>
      <c r="AV24" s="292" t="str">
        <f t="shared" ca="1" si="1"/>
        <v>A2</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Hongarije / Kroatië / Servië</v>
      </c>
      <c r="P25" s="1210"/>
      <c r="Q25" s="1210"/>
      <c r="R25" s="1210"/>
      <c r="S25" s="1210"/>
      <c r="T25" s="1210"/>
      <c r="U25" s="1210"/>
      <c r="V25" s="17"/>
      <c r="W25" s="17"/>
      <c r="X25" s="262"/>
      <c r="Y25" s="17"/>
      <c r="Z25" s="958"/>
      <c r="AA25" s="17"/>
      <c r="AB25" s="850"/>
      <c r="AC25" s="1193" t="str">
        <f ca="1">AM91</f>
        <v>Portugal</v>
      </c>
      <c r="AD25" s="1193"/>
      <c r="AE25" s="1193" t="str">
        <f ca="1">AO91</f>
        <v>Hongarije / Kroatië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1853</v>
      </c>
      <c r="V26" s="666" t="str">
        <f ca="1">IF(AL26="LEEG","▼   ","")&amp;": "</f>
        <v xml:space="preserve">: </v>
      </c>
      <c r="W26" s="738">
        <v>3</v>
      </c>
      <c r="X26" s="940" t="s">
        <v>12</v>
      </c>
      <c r="Y26" s="738">
        <v>1</v>
      </c>
      <c r="Z26" s="958"/>
      <c r="AA26" s="17"/>
      <c r="AB26" s="851">
        <f>IF(AND(AM26="GOED",AN26="GOED"),W26+Y26,0)</f>
        <v>4</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BERS31|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Tsjechië</v>
      </c>
      <c r="AV26" s="292" t="str">
        <f t="shared" ca="1" si="1"/>
        <v>F4</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Hongarije / Kroatië / Polen / Servië</v>
      </c>
      <c r="P27" s="1210"/>
      <c r="Q27" s="1210"/>
      <c r="R27" s="1210"/>
      <c r="S27" s="1210"/>
      <c r="T27" s="1210"/>
      <c r="U27" s="1210"/>
      <c r="V27" s="17"/>
      <c r="W27" s="17"/>
      <c r="X27" s="262"/>
      <c r="Y27" s="17"/>
      <c r="Z27" s="958"/>
      <c r="AA27" s="17"/>
      <c r="AB27" s="850"/>
      <c r="AC27" s="1193" t="str">
        <f ca="1">AM92</f>
        <v>België</v>
      </c>
      <c r="AD27" s="1193"/>
      <c r="AE27" s="1193" t="str">
        <f ca="1">AO92</f>
        <v>Hongarije / Kroatië / Polen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2203</v>
      </c>
      <c r="V28" s="666" t="str">
        <f ca="1">IF(AL28="LEEG","▼   ","")&amp;": "</f>
        <v xml:space="preserve">: </v>
      </c>
      <c r="W28" s="738">
        <v>3</v>
      </c>
      <c r="X28" s="940" t="s">
        <v>12</v>
      </c>
      <c r="Y28" s="738">
        <v>0</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FRCZ30|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Tsjechië</v>
      </c>
      <c r="P29" s="1211"/>
      <c r="Q29" s="1211"/>
      <c r="R29" s="1211"/>
      <c r="S29" s="1211"/>
      <c r="T29" s="1211"/>
      <c r="U29" s="1211"/>
      <c r="V29" s="17"/>
      <c r="W29" s="17"/>
      <c r="X29" s="17"/>
      <c r="Y29" s="17"/>
      <c r="Z29" s="958"/>
      <c r="AA29" s="17"/>
      <c r="AB29" s="850"/>
      <c r="AC29" s="1193" t="str">
        <f ca="1">AM93</f>
        <v>Frankrijk</v>
      </c>
      <c r="AD29" s="1193"/>
      <c r="AE29" s="1193" t="str">
        <f ca="1">AO93</f>
        <v>Tsjechië</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2</v>
      </c>
      <c r="X36" s="940" t="s">
        <v>12</v>
      </c>
      <c r="Y36" s="738">
        <v>2</v>
      </c>
      <c r="Z36" s="963"/>
      <c r="AA36" s="411"/>
      <c r="AB36" s="851">
        <f>IF(AND(AM36="GOED",AN36="GOED"),W36+Y36,0)</f>
        <v>4</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B1A1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2</v>
      </c>
      <c r="X38" s="940" t="s">
        <v>12</v>
      </c>
      <c r="Y38" s="738">
        <v>1</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PTNL21|</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1</v>
      </c>
      <c r="X40" s="940" t="s">
        <v>12</v>
      </c>
      <c r="Y40" s="738">
        <v>0</v>
      </c>
      <c r="Z40" s="963"/>
      <c r="AA40" s="411"/>
      <c r="AB40" s="851">
        <f>IF(AND(AM40="GOED",AN40="GOED"),W40+Y40,0)</f>
        <v>1</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GBIT10|</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856</v>
      </c>
      <c r="M46" s="665"/>
      <c r="N46" s="666" t="str">
        <f ca="1">IF(AK46="LEEG","▼   ","")&amp;"-  "</f>
        <v xml:space="preserve">-  </v>
      </c>
      <c r="O46" s="1192" t="str">
        <f ca="1">" "&amp;Taal04!$B$77&amp;" "&amp;D38</f>
        <v xml:space="preserve"> Win. Wedstrijd 46</v>
      </c>
      <c r="P46" s="1192"/>
      <c r="Q46" s="1192"/>
      <c r="R46" s="1192"/>
      <c r="S46" s="1192"/>
      <c r="T46" s="1192"/>
      <c r="U46" s="667" t="s">
        <v>466</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ESPT21|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 / Spanje</v>
      </c>
      <c r="H47" s="1211"/>
      <c r="I47" s="1211"/>
      <c r="J47" s="1211"/>
      <c r="K47" s="1211"/>
      <c r="L47" s="1211"/>
      <c r="M47" s="16"/>
      <c r="N47" s="16"/>
      <c r="O47" s="1211" t="str">
        <f ca="1">IF($AB$9=1," "&amp;AE47,IF($AB$9=2,IF(AE46="OO"," "&amp;AE47,""),""))</f>
        <v xml:space="preserve"> Portugal</v>
      </c>
      <c r="P47" s="1211"/>
      <c r="Q47" s="1211"/>
      <c r="R47" s="1211"/>
      <c r="S47" s="1211"/>
      <c r="T47" s="1211"/>
      <c r="U47" s="1211"/>
      <c r="V47" s="17"/>
      <c r="W47" s="17"/>
      <c r="X47" s="262"/>
      <c r="Y47" s="17"/>
      <c r="Z47" s="60"/>
      <c r="AA47" s="17"/>
      <c r="AB47" s="850"/>
      <c r="AC47" s="1193" t="str">
        <f ca="1">AM102</f>
        <v>Duitsland / Spanje</v>
      </c>
      <c r="AD47" s="1193"/>
      <c r="AE47" s="1193" t="str">
        <f ca="1">AO102</f>
        <v>Portugal</v>
      </c>
      <c r="AF47" s="1193"/>
      <c r="AG47" s="716" t="str">
        <f ca="1">IF(AO46="FOUT","",IF(W46&gt;Y46,AC46,IF(W46&lt;Y46,AE46,AC46&amp;AE46)))</f>
        <v>B1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2</v>
      </c>
      <c r="X48" s="940" t="s">
        <v>12</v>
      </c>
      <c r="Y48" s="738">
        <v>1</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Frankrijk</v>
      </c>
      <c r="AD49" s="1193"/>
      <c r="AE49" s="1193" t="str">
        <f ca="1">AO103</f>
        <v>Engeland</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Portugal</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Portugal</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856</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B1</v>
      </c>
      <c r="AD56" s="235" t="str">
        <f ca="1">IF(AC56="OO","LEEG",IF(AC56="XX","FOUT",VLOOKUP(AC56,Voorblad!$X$65:$Z$98,3,FALSE)))</f>
        <v>ES</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ESFR12|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Spanje</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Spanje</v>
      </c>
      <c r="AD57" s="1209"/>
      <c r="AE57" s="1209" t="str">
        <f ca="1">AO109</f>
        <v>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CHIT12|DEDK21|GBPL20|ESTR31|NLUA20|PTHR21|BERS31|FRCZ30|ESDE22|PTNL21|GBIT10|BEFR12|ESPT21|FRGB21|ESFR12|FR|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CHIT12|DEDK21|GBPL20|ESTR31|NLUA20|PTHR21|BERS31|FRCZ30|ESDE22|PTNL21|GBIT10|BEFR12|ESPT21|FRGB21|ESFR12|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Portugal</v>
      </c>
      <c r="AV73" s="694" t="str">
        <f ca="1">RIGHT(LEFT($AL$102,$BA73),2)</f>
        <v>F3</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A4</v>
      </c>
      <c r="AD74" s="1238"/>
      <c r="AE74" s="1238" t="str">
        <f ca="1">Groepswedstrijden!$AA$73</f>
        <v>B1B3</v>
      </c>
      <c r="AF74" s="1238"/>
      <c r="AG74" s="1238" t="e">
        <f>#REF!</f>
        <v>#REF!</v>
      </c>
      <c r="AH74" s="1238"/>
      <c r="AI74" s="1238" t="e">
        <f>#REF!</f>
        <v>#REF!</v>
      </c>
      <c r="AJ74" s="1238"/>
      <c r="AK74" s="717" t="str">
        <f ca="1">'Eindstand Groep'!$Y$5</f>
        <v>A4</v>
      </c>
      <c r="AL74" s="717" t="str">
        <f ca="1">'Eindstand Groep'!$Z$5</f>
        <v>B3</v>
      </c>
      <c r="AM74" s="1244" t="str">
        <f t="shared" ref="AM74:AM81" ca="1" si="18">IF($AG$71=1,AK74,IF($AG$67=1,AC74,IF($AG$69=1,AG74,"")))</f>
        <v>A4</v>
      </c>
      <c r="AN74" s="1244"/>
      <c r="AO74" s="614" t="str">
        <f ca="1">IF($AG$71=1,AL74,IF($AG$67=1,AE74,IF($AG$69=1,AI74,"")))</f>
        <v>B3</v>
      </c>
      <c r="AP74" s="266"/>
      <c r="AQ74" s="710" t="str">
        <f ca="1">Voorblad!AA68</f>
        <v>E1</v>
      </c>
      <c r="AR74" s="711"/>
      <c r="AS74" s="693" t="str">
        <f ca="1">IF(AT74=$AR$11,$AQ$11,IF(AT74=$AR$12,$AQ$12,VLOOKUP(AT74,Voorblad!$X$67:$Z$98,2,FALSE)))</f>
        <v>Spanje</v>
      </c>
      <c r="AT74" s="694" t="str">
        <f t="shared" ref="AT74:AT105" ca="1" si="19">RIGHT(LEFT($AK$102,$BA74),2)</f>
        <v>B1</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v>
      </c>
      <c r="AT75" s="694" t="str">
        <f t="shared" ca="1" si="19"/>
        <v>&amp;&amp;</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D1D3E3F1</v>
      </c>
      <c r="AF76" s="1238"/>
      <c r="AG76" s="1238" t="e">
        <f>#REF!</f>
        <v>#REF!</v>
      </c>
      <c r="AH76" s="1238"/>
      <c r="AI76" s="1238" t="e">
        <f>#REF!&amp;#REF!&amp;#REF!</f>
        <v>#REF!</v>
      </c>
      <c r="AJ76" s="1238"/>
      <c r="AK76" s="717" t="str">
        <f ca="1">'Eindstand Groep'!$Y$7</f>
        <v>C4</v>
      </c>
      <c r="AL76" s="717" t="str">
        <f ca="1">'Eindstand Groep'!$Z$7</f>
        <v>D1E3F1</v>
      </c>
      <c r="AM76" s="1244" t="str">
        <f t="shared" ca="1" si="18"/>
        <v>C4</v>
      </c>
      <c r="AN76" s="1244"/>
      <c r="AO76" s="614" t="str">
        <f t="shared" ca="1" si="24"/>
        <v>D1E3F1</v>
      </c>
      <c r="AP76" s="266"/>
      <c r="AQ76" s="710" t="str">
        <f ca="1">Voorblad!AA70</f>
        <v>A1</v>
      </c>
      <c r="AR76" s="711"/>
      <c r="AS76" s="693" t="str">
        <f ca="1">IF(AT76=$AR$11,$AQ$11,IF(AT76=$AR$12,$AQ$12,VLOOKUP(AT76,Voorblad!$X$67:$Z$98,2,FALSE)))</f>
        <v>Albanië</v>
      </c>
      <c r="AT76" s="694" t="str">
        <f t="shared" ca="1" si="19"/>
        <v>B4</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B1B3</v>
      </c>
      <c r="AD77" s="1237"/>
      <c r="AE77" s="1237" t="str">
        <f ca="1">Groepswedstrijden!$Z$74&amp;Groepswedstrijden!$AC$74&amp;Groepswedstrijden!$AD$74&amp;Groepswedstrijden!$AE$74</f>
        <v>A2A3D1D3E3F1</v>
      </c>
      <c r="AF77" s="1237"/>
      <c r="AG77" s="1237" t="e">
        <f>#REF!</f>
        <v>#REF!</v>
      </c>
      <c r="AH77" s="1237"/>
      <c r="AI77" s="1237" t="e">
        <f>#REF!&amp;#REF!&amp;#REF!&amp;#REF!</f>
        <v>#REF!</v>
      </c>
      <c r="AJ77" s="1237"/>
      <c r="AK77" s="718" t="str">
        <f ca="1">'Eindstand Groep'!$Y$8</f>
        <v>B1</v>
      </c>
      <c r="AL77" s="718" t="str">
        <f ca="1">'Eindstand Groep'!$Z$8</f>
        <v>A3D1E3F1</v>
      </c>
      <c r="AM77" s="1245" t="str">
        <f t="shared" ca="1" si="18"/>
        <v>B1</v>
      </c>
      <c r="AN77" s="1245"/>
      <c r="AO77" s="719" t="str">
        <f t="shared" ca="1" si="24"/>
        <v>A3D1E3F1</v>
      </c>
      <c r="AP77" s="266"/>
      <c r="AQ77" s="710" t="str">
        <f ca="1">Voorblad!AA71</f>
        <v>C4</v>
      </c>
      <c r="AR77" s="711"/>
      <c r="AS77" s="693" t="str">
        <f ca="1">IF(AT77=$AR$11,$AQ$11,IF(AT77=$AR$12,$AQ$12,VLOOKUP(AT77,Voorblad!$X$67:$Z$98,2,FALSE)))</f>
        <v>België</v>
      </c>
      <c r="AT77" s="694" t="str">
        <f t="shared" ca="1" si="19"/>
        <v>E1</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Denemarken</v>
      </c>
      <c r="AT78" s="694" t="str">
        <f t="shared" ca="1" si="19"/>
        <v>C2</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A2A3B2C3</v>
      </c>
      <c r="AF79" s="1237"/>
      <c r="AG79" s="1237" t="e">
        <f>#REF!</f>
        <v>#REF!</v>
      </c>
      <c r="AH79" s="1237"/>
      <c r="AI79" s="1237" t="e">
        <f>#REF!&amp;#REF!&amp;#REF!</f>
        <v>#REF!</v>
      </c>
      <c r="AJ79" s="1237"/>
      <c r="AK79" s="718" t="str">
        <f ca="1">'Eindstand Groep'!$Y$10</f>
        <v>F3</v>
      </c>
      <c r="AL79" s="718" t="str">
        <f ca="1">'Eindstand Groep'!$Z$10</f>
        <v>A3B2C3</v>
      </c>
      <c r="AM79" s="1245" t="str">
        <f t="shared" ca="1" si="18"/>
        <v>F3</v>
      </c>
      <c r="AN79" s="1245"/>
      <c r="AO79" s="719" t="str">
        <f t="shared" ca="1" si="24"/>
        <v>A3B2C3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A2A3B2C3D1D3</v>
      </c>
      <c r="AF80" s="1238"/>
      <c r="AG80" s="1238" t="e">
        <f>#REF!</f>
        <v>#REF!</v>
      </c>
      <c r="AH80" s="1238"/>
      <c r="AI80" s="1238" t="e">
        <f>#REF!&amp;#REF!&amp;#REF!&amp;#REF!</f>
        <v>#REF!</v>
      </c>
      <c r="AJ80" s="1238"/>
      <c r="AK80" s="717" t="str">
        <f ca="1">'Eindstand Groep'!$Y$11</f>
        <v>E1</v>
      </c>
      <c r="AL80" s="717" t="str">
        <f ca="1">'Eindstand Groep'!$Z$11</f>
        <v>A3B2C3D1</v>
      </c>
      <c r="AM80" s="1244" t="str">
        <f t="shared" ca="1" si="18"/>
        <v>E1</v>
      </c>
      <c r="AN80" s="1244"/>
      <c r="AO80" s="614" t="str">
        <f t="shared" ca="1" si="24"/>
        <v>A3B2C3D1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D4</v>
      </c>
      <c r="AD81" s="1237"/>
      <c r="AE81" s="1237" t="str">
        <f ca="1">Groepswedstrijden!$AE$73</f>
        <v>F4</v>
      </c>
      <c r="AF81" s="1237"/>
      <c r="AG81" s="1237" t="e">
        <f>#REF!</f>
        <v>#REF!</v>
      </c>
      <c r="AH81" s="1237"/>
      <c r="AI81" s="1237" t="e">
        <f>#REF!</f>
        <v>#REF!</v>
      </c>
      <c r="AJ81" s="1237"/>
      <c r="AK81" s="718" t="str">
        <f ca="1">'Eindstand Groep'!$Y$12</f>
        <v>D4</v>
      </c>
      <c r="AL81" s="718" t="str">
        <f ca="1">'Eindstand Groep'!$Z$12</f>
        <v>F4</v>
      </c>
      <c r="AM81" s="1245" t="str">
        <f t="shared" ca="1" si="18"/>
        <v>D4</v>
      </c>
      <c r="AN81" s="1245"/>
      <c r="AO81" s="719" t="str">
        <f t="shared" ca="1" si="24"/>
        <v>F4</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D1E3F1</v>
      </c>
      <c r="AF88" s="1238"/>
      <c r="AG88" s="1238" t="str">
        <f t="shared" ca="1" si="29"/>
        <v>C4</v>
      </c>
      <c r="AH88" s="1238"/>
      <c r="AI88" s="1238" t="str">
        <f t="shared" ca="1" si="30"/>
        <v>D1E3F1</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D1E3F1&amp;&amp;E1D4F2D2E4D3F3E2F4????????????????????????????????????????????????????????????????</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Roemenië / Turkije</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A3D1E3F1</v>
      </c>
      <c r="AF89" s="1237"/>
      <c r="AG89" s="1237" t="str">
        <f t="shared" ca="1" si="29"/>
        <v>B1</v>
      </c>
      <c r="AH89" s="1237"/>
      <c r="AI89" s="1237" t="str">
        <f t="shared" ca="1" si="30"/>
        <v>A3D1E3F1</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A3D1E3F1&amp;&amp;E1A1D4F2D2E4D3F3A2E2F4A4????????????????????????????????????????????????????????????????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Polen / Roemenië / Turkije</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A3B2C3</v>
      </c>
      <c r="AF91" s="1237"/>
      <c r="AG91" s="1237" t="str">
        <f t="shared" ca="1" si="29"/>
        <v>F3</v>
      </c>
      <c r="AH91" s="1237"/>
      <c r="AI91" s="1237" t="str">
        <f t="shared" ca="1" si="30"/>
        <v>A3B2C3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A3B2C3&amp;&amp;B4C2A1C4B3A2C1B1A4????????????????????????????????????????????????????????????????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Kroatië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A3B2C3D1</v>
      </c>
      <c r="AF92" s="1238"/>
      <c r="AG92" s="1238" t="str">
        <f t="shared" ca="1" si="29"/>
        <v>E1</v>
      </c>
      <c r="AH92" s="1238"/>
      <c r="AI92" s="1238" t="str">
        <f t="shared" ca="1" si="30"/>
        <v>A3B2D1C3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A3B2D1C3&amp;&amp;B4C2A1C4D4B3D2D3A2C1B1A4????????????????????????????????????????????????????????????????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Kroatië / Polen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F4</v>
      </c>
      <c r="AF93" s="1237"/>
      <c r="AG93" s="1237" t="str">
        <f t="shared" ca="1" si="29"/>
        <v>D4</v>
      </c>
      <c r="AH93" s="1237"/>
      <c r="AI93" s="1237" t="str">
        <f t="shared" ca="1" si="30"/>
        <v>F4</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B1A1</v>
      </c>
      <c r="AD102" s="1238"/>
      <c r="AE102" s="1238" t="str">
        <f ca="1">AG39</f>
        <v>F3</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A1B1&amp;&amp;B4E1C2C4D4F2A3B3B2D2E4D3D1F3E3A2C3C1E2F4F1A4????????????????????????????????????????????????????????????????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247" t="str">
        <f ca="1">IF(AG102="","",IF(LEN(AG102)&gt;=2,VLOOKUP(LEFT(AG102,2),Voorblad!$X$67:$Y$98,2)&amp;IF(LEN(AG102)&gt;=4," / "&amp;VLOOKUP(RIGHT(LEFT(AG102,4),2),Voorblad!$X$67:$Y$98,2),""),""))</f>
        <v>Duitsland / Spanje</v>
      </c>
      <c r="AN102" s="1247"/>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F3</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F3&amp;&amp;B4E1C2A1C4D4F2A3B3B2D2E4D3D1E3A2C3C1E2B1F4F1A4????????????????????????????????????????????????????????????????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Portugal</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Portugal</v>
      </c>
      <c r="AT107" s="701" t="str">
        <f ca="1">RIGHT(LEFT($AK$106,$BA107),2)</f>
        <v>F3</v>
      </c>
      <c r="AU107" s="700" t="str">
        <f ca="1">IF(AV107=$AR$11,$AQ$11,IF(AV107=$AR$12,$AQ$12,VLOOKUP(AV107,Voorblad!$X$67:$Z$98,2,FALSE)))</f>
        <v>Engeland</v>
      </c>
      <c r="AV107" s="701" t="str">
        <f ca="1">RIGHT(LEFT($AL$106,$BA107),2)</f>
        <v>C4</v>
      </c>
      <c r="AW107" s="705" t="str">
        <f ca="1">IF(AX107=$AR$11,$AQ$11,IF(AX107=$AR$12,$AQ$12,VLOOKUP(AX107,Voorblad!$X$67:$Z$98,2,FALSE)))</f>
        <v>Spanje</v>
      </c>
      <c r="AX107" s="706" t="str">
        <f ca="1">RIGHT(LEFT($AK$109,$BA107),2)</f>
        <v>B1</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B1</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B1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B1&amp;&amp;B4E1C2A1C4D4F2A3B3B2D2E4D3D1F3E3A2C3C1E2F4F1A4????????????????????????????????????????????????????????????????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Spanje</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|CH|IT|DE|DK|GB|PL|ES|TR|NL|UA|PT|HR|BE|RS|FR|CZ|</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Portugal</v>
      </c>
      <c r="AX123" s="706" t="str">
        <f t="shared" ca="1" si="34"/>
        <v>F3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Roemenië</v>
      </c>
      <c r="AX124" s="706" t="str">
        <f t="shared" ca="1" si="34"/>
        <v>E3</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Schotland</v>
      </c>
      <c r="AX125" s="706" t="str">
        <f t="shared" ca="1" si="34"/>
        <v>A2</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Servië</v>
      </c>
      <c r="AX126" s="706" t="str">
        <f t="shared" ca="1" si="34"/>
        <v>C3</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Slovenië</v>
      </c>
      <c r="AX127" s="706" t="str">
        <f t="shared" ca="1" si="34"/>
        <v>C1</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Slowakije</v>
      </c>
      <c r="AX128" s="706" t="str">
        <f t="shared" ca="1" si="34"/>
        <v>E2</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TR</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4</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14</v>
      </c>
      <c r="AS143" s="1190" t="s">
        <v>1908</v>
      </c>
      <c r="AT143" s="1190"/>
      <c r="AU143" s="1190"/>
      <c r="AV143" s="1190"/>
      <c r="AW143" s="1190"/>
      <c r="AX143" s="1190"/>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1</v>
      </c>
      <c r="AS144" s="265"/>
      <c r="AT144" s="72"/>
      <c r="AU144" s="1191">
        <f>LARGE(AB14:AB56,1)</f>
        <v>4</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.CH.IT.DE.DK.GB.PL.ES.TR.NL.UA.PT.HR.BE.RS.FR.CZ.</v>
      </c>
      <c r="AS146" s="744"/>
      <c r="AT146" s="744"/>
      <c r="AU146" s="744"/>
      <c r="AV146" s="744"/>
      <c r="AW146" s="265"/>
      <c r="AX146" s="72"/>
      <c r="AY146" s="285" t="str">
        <f>Voorblad!Z71</f>
        <v>ES</v>
      </c>
      <c r="AZ146" s="285">
        <f t="shared" ca="1" si="40"/>
        <v>8</v>
      </c>
      <c r="BA146" s="285">
        <f t="shared" ca="1" si="41"/>
        <v>6</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1</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.ES.PT.FR.GB.</v>
      </c>
      <c r="AS148" s="744"/>
      <c r="AT148" s="744"/>
      <c r="AU148" s="744"/>
      <c r="AV148" s="744"/>
      <c r="AW148" s="265"/>
      <c r="AX148" s="72"/>
      <c r="AY148" s="285" t="str">
        <f>Voorblad!Z73</f>
        <v>IT</v>
      </c>
      <c r="AZ148" s="285">
        <f t="shared" ca="1" si="40"/>
        <v>2</v>
      </c>
      <c r="BA148" s="285">
        <f t="shared" ca="1" si="41"/>
        <v>2</v>
      </c>
    </row>
    <row r="149" spans="26:53" x14ac:dyDescent="0.25">
      <c r="AB149" s="419"/>
      <c r="AC149" s="494" t="s">
        <v>438</v>
      </c>
      <c r="AD149" s="419"/>
      <c r="AE149" s="419"/>
      <c r="AF149" s="419"/>
      <c r="AG149" s="758" t="s">
        <v>69</v>
      </c>
      <c r="AH149" s="494">
        <f ca="1">AR143</f>
        <v>14</v>
      </c>
      <c r="AI149" s="494"/>
      <c r="AJ149" s="494"/>
      <c r="AK149" s="494"/>
      <c r="AL149" s="748" t="s">
        <v>381</v>
      </c>
      <c r="AM149" s="494">
        <f ca="1">IF($AP$71="GOED",AH149,"onvoldoende gegevens")</f>
        <v>14</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1</v>
      </c>
      <c r="AI150" s="495"/>
      <c r="AJ150" s="495"/>
      <c r="AK150" s="495"/>
      <c r="AL150" s="754" t="s">
        <v>381</v>
      </c>
      <c r="AM150" s="496">
        <f ca="1">IF($AP$71="GOED",AH150,"onvoldoende gegevens")</f>
        <v>1</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.ES.FR.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1</v>
      </c>
      <c r="BA152" s="285">
        <f t="shared" ca="1" si="41"/>
        <v>3</v>
      </c>
    </row>
    <row r="153" spans="26:53" x14ac:dyDescent="0.25">
      <c r="AB153" s="419"/>
      <c r="AC153" s="494" t="s">
        <v>2446</v>
      </c>
      <c r="AD153" s="419"/>
      <c r="AE153" s="419" t="s">
        <v>69</v>
      </c>
      <c r="AF153" s="419" t="str">
        <f ca="1">IF($AK$56="GOED",$AD$56,$AK$56)</f>
        <v>ES</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4</v>
      </c>
      <c r="BA153" s="285">
        <f t="shared" ca="1" si="41"/>
        <v>2</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2</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3</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9</v>
      </c>
      <c r="BA157" s="285">
        <f t="shared" ca="1" si="41"/>
        <v>3</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4</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2</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5</v>
      </c>
      <c r="BA164" s="285">
        <f t="shared" ca="1" si="41"/>
        <v>4</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3</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ES</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20|12|21|30|12|01|12|11|20|12|21|20|30|21|12|12|11|11|01|11|12|02|13|20|12|11|03|12|20|21|20|11|11|12|03|21|DE.CH.HU.SC|ES.IT.HR.AL|GB.DK.RS.SI|FR.NL.PL.AT|BE.UA.RO.SK|PT.CZ.TR.GE|CHIT12|DEDK21|GBPL20|ESTR31|NLUA20|PTHR21|BERS31|FRCZ30|ESDE22|PTNL21|GBIT10|BEFR12|ESPT21|FRGB21|ESFR12|FR||Remco#*van#*Noorloos#*(VVJ)27||remco@vannoorloos.net21]</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|Remco#*van#*Noorloos#*(VVJ)27</v>
      </c>
      <c r="U62" s="303"/>
      <c r="V62" s="303"/>
      <c r="W62" s="303"/>
      <c r="X62" s="303"/>
      <c r="Y62" s="303"/>
      <c r="Z62" s="306">
        <f>B63</f>
        <v>10</v>
      </c>
      <c r="AA62" s="303"/>
      <c r="AB62" s="303"/>
      <c r="AC62" s="305" t="s">
        <v>487</v>
      </c>
      <c r="AD62" s="303" t="str">
        <f>IF($N$53="G1e",Groepswedstrijden!AA88,IF($N$53="G2e",#REF!,0))</f>
        <v>|remco@vannoorloos.net21</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27</v>
      </c>
      <c r="U64" s="303"/>
      <c r="V64" s="303"/>
      <c r="W64" s="303"/>
      <c r="X64" s="303"/>
      <c r="Y64" s="303"/>
      <c r="Z64" s="303" t="str">
        <f>IF(Z63-FLOOR(Z63,1)&gt;0,Z63+0.1,"")</f>
        <v/>
      </c>
      <c r="AA64" s="303"/>
      <c r="AB64" s="303"/>
      <c r="AC64" s="305" t="s">
        <v>488</v>
      </c>
      <c r="AD64" s="76" t="str">
        <f>IF(CODE(RIGHT(AD62,1))=35,LEFT(RIGHT(AD62,2),1),RIGHT(AD62,2))</f>
        <v>21</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30 = goed / 0 = leeg</v>
      </c>
      <c r="V65" s="303"/>
      <c r="W65" s="303"/>
      <c r="X65" s="303"/>
      <c r="Y65" s="303"/>
      <c r="Z65" s="303"/>
      <c r="AA65" s="303"/>
      <c r="AB65" s="303"/>
      <c r="AC65" s="305" t="s">
        <v>333</v>
      </c>
      <c r="AD65" s="76" t="str">
        <f>IF(AD64*1=0,"LEEG",IF(AD64*1&gt;64,"LANG",IF(LEN(AD62)=AD64*1+3,"GOED","FOUT")))</f>
        <v>GOED</v>
      </c>
      <c r="AE65" s="324" t="str">
        <f>AD64+3&amp;" = goed / 0 = leeg"</f>
        <v>24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|20|12|21|30|12|01|12|11|20|12|21|20|30|21|12|12|11|11|01|11|12|02|13|20|12|11|03|12|20|21|20|11|11|12|03|21|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DE.CH.HU.SC|ES.IT.HR.AL|GB.DK.RS.SI|FR.NL.PL.AT|BE.UA.RO.SK|PT.CZ.TR.GE|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CHIT12|DEDK21|GBPL20|ESTR31|NLUA20|PTHR21|BERS31|FRCZ30|ESDE22|PTNL21|GBIT10|BEFR12|ESPT21|FRGB21|ESFR12|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12|21|30|12|01|12|11|20|12|21|20|30|21|12|12|11|11|01|11|12|02|13|20|12|11|03|12|20|21|20|11|11|12|03|21|DE.CH.HU.SC|ES.IT.HR.AL|GB.DK.RS.SI|FR.NL.PL.AT|BE.UA.RO.SK|PT.CZ.TR.GE|CHIT12|DEDK21|GBPL20|ESTR31|NLUA20|PTHR21|BERS31|FRCZ30|ESDE22|PTNL21|GBIT10|BEFR12|ESPT21|FRGB21|ESFR12|FR||Remco#*van#*Noorloos#*(VVJ)27||remco@vannoorloos.net21]</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20|12|21|30|12|01|12|11|20|12|21|20|30|21|12|12|11|11|01|11|12|02|13|20|12|11|03|12|20|21|20|11|11|12|03|21|DE.CH.HU.SC|ES.IT.HR.AL|GB.DK.RS.SI|FR.NL.PL.AT|BE.UA.RO.SK|PT.CZ.TR.GE|CHIT12|DEDK21|GBPL20|ESTR31|NLUA20|PTHR21|BERS31|FRCZ30|ESDE22|PTNL21|GBIT10|BEFR12|ESPT21|FRGB21|ESFR12|FR||Remco#*van#*Noorloos#*(VVJ)27||remco@vannoorloos.net21]</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12|21|30|12|01|12|11|20|12|21|20|30|21|12|12|11|11|01|11|12|02|13|20|12|11|03|12|20|21|20|11|11|12|03|21|DE.CH.HU.SC|ES.IT.HR.AL|GB.DK.RS.SI|FR.NL.PL.AT|BE.UA.RO.SK|PT.CZ.TR.GE|CHIT12|DEDK21|GBPL20|ESTR31|NLUA20|PTHR21|BERS31|FRCZ30|ESDE22|PTNL21|GBIT10|BEFR12|ESPT21|FRGB21|ESFR12|FR||Remco#*van#*Noorloos#*(VVJ)27||remco@vannoorloos.net21]</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Remco#*van#*Noorloos#*(VVJ)</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27</v>
      </c>
      <c r="AB5" s="3"/>
      <c r="AC5" s="117" t="str">
        <f>AA7</f>
        <v>GOED</v>
      </c>
      <c r="AD5" s="117" t="str">
        <f>IF(AC5="GOED",AA6,"FOUT")</f>
        <v>|Remco#*van#*Noorloos#*(VVJ)27</v>
      </c>
      <c r="AE5" s="117">
        <f>LEN(AD5)</f>
        <v>30</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|Remco#*van#*Noorloos#*(VVJ)27</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|20|12|21|30|12|01|12|11|20|12|21|20|30|21|12|12|11|11|01|11|12|02|13|20|12|11|03|12|20|21|20|11|11|12|03|21|</v>
      </c>
      <c r="Z11" s="1130"/>
      <c r="AA11" s="1130"/>
      <c r="AB11" s="1130"/>
      <c r="AC11" s="1130"/>
      <c r="AD11" s="1131"/>
      <c r="AE11" s="41"/>
      <c r="AF11" s="831" t="s">
        <v>261</v>
      </c>
      <c r="AG11" s="106" t="str">
        <f>IF(TYPE(VLOOKUP(AF11,$D$25:$D$60,1,FALSE)*1)=1,VLOOKUP(AF11,$D$25:$AA$60,24,FALSE),IF(TYPE(VLOOKUP(AF11,$N$25:$N$60,1,FALSE)*1)=1,VLOOKUP(AF11,$N$25:$AD$60,17,FALSE),"ERROR"))</f>
        <v>20|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2</v>
      </c>
      <c r="AO12" s="206">
        <f>IF(ISNUMBER(L29),L29,0)</f>
        <v>2</v>
      </c>
      <c r="AP12" s="155">
        <f>IF(AA25&lt;&gt;"FOUT",IF(AM12&gt;AL13,3,IF(AM12=AL13,1,0)),0)+IF(AA27&lt;&gt;"FOUT",IF(AN12&gt;AL14,3,IF(AN12=AL14,1,0)),0)+IF(AA29&lt;&gt;"FOUT",IF(AO12&gt;AL15,3,IF(AO12=AL15,1,0)),0)</f>
        <v>9</v>
      </c>
      <c r="AQ12" s="158">
        <f>SUM(AL12:AO12)</f>
        <v>6</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95040603500001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1</v>
      </c>
      <c r="AP13" s="151">
        <f>IF(AA25&lt;&gt;"FOUT",IF(AL13&gt;AM12,3,IF(AL13=AM12,1,0)),0)+IF(AA30&lt;&gt;"FOUT",IF(AN13&gt;AM14,3,IF(AN13=AM14,1,0)),0)+IF(AA28&lt;&gt;"FOUT",IF(AO13&gt;AM15,3,IF(AO13=AM15,1,0)),0)</f>
        <v>1</v>
      </c>
      <c r="AQ13" s="153">
        <f>SUM(AL13:AO13)</f>
        <v>2</v>
      </c>
      <c r="AR13" s="152">
        <f>SUM(AM12:AM15)</f>
        <v>5</v>
      </c>
      <c r="AS13" s="110">
        <f>IF($AP13=$AP12,AL13,0)</f>
        <v>0</v>
      </c>
      <c r="AT13" s="202">
        <v>0</v>
      </c>
      <c r="AU13" s="69">
        <f>IF($AP13=$AP14,AN13,0)</f>
        <v>1</v>
      </c>
      <c r="AV13" s="200">
        <f>IF($AP13=$AP15,AO13,0)</f>
        <v>0</v>
      </c>
      <c r="AW13" s="151">
        <f>IF(AS13&gt;AT12,3,IF(AS13=AT12,1,0))+IF(AU13&gt;AT14,3,IF(AU13=AT14,1,0))+IF(AV13&gt;AT15,3,IF(AV13=AT15,1,0))</f>
        <v>3</v>
      </c>
      <c r="AX13" s="153">
        <f>SUM(AS13:AV13)</f>
        <v>1</v>
      </c>
      <c r="AY13" s="163">
        <f>SUM(AT12:AT15)</f>
        <v>1</v>
      </c>
      <c r="AZ13" s="212">
        <f ca="1">AP13*10000000000000+(500+AQ13-AR13)*10000000000+AQ13*100000000+AW13*1000000+(500+AX13-AY13)*1000+AX13*10+AI13</f>
        <v>14970203500013</v>
      </c>
      <c r="BA13" s="221">
        <f ca="1">RANK(AZ13,AZ12:AZ15)</f>
        <v>4</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30|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1</v>
      </c>
      <c r="AN14" s="202">
        <v>0</v>
      </c>
      <c r="AO14" s="163">
        <f>IF(ISNUMBER(J26),J26,0)</f>
        <v>1</v>
      </c>
      <c r="AP14" s="151">
        <f>IF(AA27&lt;&gt;"FOUT",IF(AL14&gt;AN12,3,IF(AL14=AN12,1,0)),0)+IF(AA30&lt;&gt;"FOUT",IF(AM14&gt;AN13,3,IF(AM14=AN13,1,0)),0)+IF(AA26&lt;&gt;"FOUT",IF(AO14&gt;AN15,3,IF(AO14=AN15,1,0)),0)</f>
        <v>1</v>
      </c>
      <c r="AQ14" s="153">
        <f>SUM(AL14:AO14)</f>
        <v>3</v>
      </c>
      <c r="AR14" s="152">
        <f>SUM(AN12:AN15)</f>
        <v>5</v>
      </c>
      <c r="AS14" s="110">
        <f>IF($AP14=$AP12,AL14,0)</f>
        <v>0</v>
      </c>
      <c r="AT14" s="69">
        <f>IF($AP14=$AP13,AM14,0)</f>
        <v>1</v>
      </c>
      <c r="AU14" s="202">
        <v>0</v>
      </c>
      <c r="AV14" s="200">
        <f>IF($AP14=$AP15,AO14,0)</f>
        <v>0</v>
      </c>
      <c r="AW14" s="151">
        <f>IF(AS14&gt;AU12,3,IF(AS14=AU12,1,0))+IF(AT14&gt;AU13,3,IF(AT14=AU13,1,0))+IF(AV14&gt;AU15,3,IF(AV14=AU15,1,0))</f>
        <v>3</v>
      </c>
      <c r="AX14" s="153">
        <f>SUM(AS14:AV14)</f>
        <v>1</v>
      </c>
      <c r="AY14" s="163">
        <f>SUM(AU12:AU15)</f>
        <v>1</v>
      </c>
      <c r="AZ14" s="212">
        <f ca="1">AP14*10000000000000+(500+AQ14-AR14)*10000000000+AQ14*100000000+AW14*1000000+(500+AX14-AY14)*1000+AX14*10+AI14</f>
        <v>14980303500012</v>
      </c>
      <c r="BA14" s="221">
        <f ca="1">RANK(AZ14,AZ12:AZ15)</f>
        <v>3</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2</v>
      </c>
      <c r="AN15" s="209">
        <f>IF(ISNUMBER(L26),L26,0)</f>
        <v>2</v>
      </c>
      <c r="AO15" s="210">
        <v>0</v>
      </c>
      <c r="AP15" s="145">
        <f>IF(AA29&lt;&gt;"FOUT",IF(AL15&gt;AO12,3,IF(AL15=AO12,1,0)),0)+IF(AA28&lt;&gt;"FOUT",IF(AM15&gt;AO13,3,IF(AM15=AO13,1,0)),0)+IF(AA26&lt;&gt;"FOUT",IF(AN15&gt;AO14,3,IF(AN15=AO14,1,0)),0)</f>
        <v>6</v>
      </c>
      <c r="AQ15" s="148">
        <f>SUM(AL15:AO15)</f>
        <v>5</v>
      </c>
      <c r="AR15" s="147">
        <f>SUM(AO12:AO15)</f>
        <v>4</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65010503500004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12|</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11|</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9</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29</v>
      </c>
      <c r="AE19" s="284" t="s">
        <v>1905</v>
      </c>
      <c r="AF19" s="831" t="s">
        <v>2398</v>
      </c>
      <c r="AG19" s="106" t="str">
        <f t="shared" ca="1" si="0"/>
        <v>20|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3</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7</v>
      </c>
      <c r="AE20" s="284" t="s">
        <v>1906</v>
      </c>
      <c r="AF20" s="831" t="s">
        <v>268</v>
      </c>
      <c r="AG20" s="106" t="str">
        <f t="shared" ca="1" si="0"/>
        <v>12|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21|</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1</v>
      </c>
      <c r="AO21" s="206">
        <f>IF(ISNUMBER(V29),V29,0)</f>
        <v>3</v>
      </c>
      <c r="AP21" s="155">
        <f>IF(AD25&lt;&gt;"FOUT",IF(AM21&gt;AL22,3,IF(AM21=AL22,1,0)),0)+IF(AD28&lt;&gt;"FOUT",IF(AN21&gt;AL23,3,IF(AN21=AL23,1,0)),0)+IF(AD29&lt;&gt;"FOUT",IF(AO21&gt;AL24,3,IF(AO21=AL24,1,0)),0)</f>
        <v>7</v>
      </c>
      <c r="AQ21" s="158">
        <f>SUM(AL21:AO21)</f>
        <v>6</v>
      </c>
      <c r="AR21" s="157">
        <f>SUM(AL21:AL24)</f>
        <v>2</v>
      </c>
      <c r="AS21" s="203">
        <v>0</v>
      </c>
      <c r="AT21" s="156">
        <f>IF($AP21=$AP22,AM21,0)</f>
        <v>0</v>
      </c>
      <c r="AU21" s="156">
        <f>IF($AP21=$AP23,AN21,0)</f>
        <v>1</v>
      </c>
      <c r="AV21" s="199">
        <f>IF($AP21=$AP24,AO21,0)</f>
        <v>0</v>
      </c>
      <c r="AW21" s="155">
        <f>IF(AT21&gt;AS22,3,IF(AT21=AS22,1,0))+IF(AU21&gt;AS23,3,IF(AU21=AS23,1,0))+IF(AV21&gt;AS24,3,IF(AV21=AS24,1,0))</f>
        <v>3</v>
      </c>
      <c r="AX21" s="158">
        <f>SUM(AS21:AV21)</f>
        <v>1</v>
      </c>
      <c r="AY21" s="157">
        <f>SUM(AS21:AS24)</f>
        <v>1</v>
      </c>
      <c r="AZ21" s="211">
        <f ca="1">AP21*10000000000000+(500+AQ21-AR21)*10000000000+AQ21*100000000+AW21*1000000+(500+AX21-AY21)*1000+AX21*10+AI21</f>
        <v>75040603500014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20|</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3</v>
      </c>
      <c r="AP22" s="151">
        <f>IF(AD25&lt;&gt;"FOUT",IF(AL22&gt;AM21,3,IF(AL22=AM21,1,0)),0)+IF(AD30&lt;&gt;"FOUT",IF(AN22&gt;AM23,3,IF(AN22=AM23,1,0)),0)+IF(AD27&lt;&gt;"FOUT",IF(AO22&gt;AM24,3,IF(AO22=AM24,1,0)),0)</f>
        <v>3</v>
      </c>
      <c r="AQ22" s="153">
        <f>SUM(AL22:AO22)</f>
        <v>5</v>
      </c>
      <c r="AR22" s="152">
        <f>SUM(AM21:AM24)</f>
        <v>4</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35010503500003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30|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3</v>
      </c>
      <c r="AP23" s="151">
        <f>IF(AD28&lt;&gt;"FOUT",IF(AL23&gt;AN21,3,IF(AL23=AN21,1,0)),0)+IF(AD30&lt;&gt;"FOUT",IF(AM23&gt;AN22,3,IF(AM23=AN22,1,0)),0)+IF(AD26&lt;&gt;"FOUT",IF(AO23&gt;AN24,3,IF(AO23=AN24,1,0)),0)</f>
        <v>7</v>
      </c>
      <c r="AQ23" s="153">
        <f>SUM(AL23:AO23)</f>
        <v>6</v>
      </c>
      <c r="AR23" s="152">
        <f>SUM(AN21:AN24)</f>
        <v>2</v>
      </c>
      <c r="AS23" s="110">
        <f>IF($AP23=$AP21,AL23,0)</f>
        <v>1</v>
      </c>
      <c r="AT23" s="69">
        <f>IF($AP23=$AP22,AM23,0)</f>
        <v>0</v>
      </c>
      <c r="AU23" s="202">
        <v>0</v>
      </c>
      <c r="AV23" s="200">
        <f>IF($AP23=$AP24,AO23,0)</f>
        <v>0</v>
      </c>
      <c r="AW23" s="151">
        <f>IF(AS23&gt;AU21,3,IF(AS23=AU21,1,0))+IF(AT23&gt;AU22,3,IF(AT23=AU22,1,0))+IF(AV23&gt;AU24,3,IF(AV23=AU24,1,0))</f>
        <v>3</v>
      </c>
      <c r="AX23" s="153">
        <f>SUM(AS23:AV23)</f>
        <v>1</v>
      </c>
      <c r="AY23" s="152">
        <f>SUM(AU21:AU24)</f>
        <v>1</v>
      </c>
      <c r="AZ23" s="212">
        <f ca="1">AP23*10000000000000+(500+AQ23-AR23)*10000000000+AQ23*100000000+AW23*1000000+(500+AX23-AY23)*1000+AX23*10+AI23</f>
        <v>75040603500012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21|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9</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4910003500001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12|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3</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30|</v>
      </c>
      <c r="AE26" s="285">
        <f t="shared" si="9"/>
        <v>3</v>
      </c>
      <c r="AF26" s="251">
        <v>18</v>
      </c>
      <c r="AG26" s="106" t="str">
        <f t="shared" ca="1" si="0"/>
        <v>12|</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1</v>
      </c>
      <c r="M27" s="9"/>
      <c r="N27" s="6">
        <v>15</v>
      </c>
      <c r="O27" s="11">
        <f>DATE(2024,6,19)+TIME(15,0,0)</f>
        <v>45462.625</v>
      </c>
      <c r="P27" s="134">
        <f t="shared" si="2"/>
        <v>45462.625</v>
      </c>
      <c r="Q27" s="440" t="str">
        <f ca="1">AJ22</f>
        <v>Kroatië</v>
      </c>
      <c r="R27" s="441" t="s">
        <v>12</v>
      </c>
      <c r="S27" s="442" t="str">
        <f ca="1">AJ24</f>
        <v>Albanië</v>
      </c>
      <c r="T27" s="353">
        <v>3</v>
      </c>
      <c r="U27" s="54" t="s">
        <v>12</v>
      </c>
      <c r="V27" s="353">
        <v>0</v>
      </c>
      <c r="W27" s="60"/>
      <c r="X27" s="17"/>
      <c r="Y27" s="4" t="str">
        <f t="shared" si="3"/>
        <v>GOED</v>
      </c>
      <c r="Z27" s="4" t="str">
        <f t="shared" si="4"/>
        <v>GOED</v>
      </c>
      <c r="AA27" s="138" t="str">
        <f t="shared" si="5"/>
        <v>21|</v>
      </c>
      <c r="AB27" s="4" t="str">
        <f t="shared" si="6"/>
        <v>GOED</v>
      </c>
      <c r="AC27" s="4" t="str">
        <f t="shared" si="7"/>
        <v>GOED</v>
      </c>
      <c r="AD27" s="138" t="str">
        <f t="shared" si="8"/>
        <v>30|</v>
      </c>
      <c r="AE27" s="285">
        <f t="shared" si="9"/>
        <v>3</v>
      </c>
      <c r="AF27" s="251">
        <v>17</v>
      </c>
      <c r="AG27" s="106" t="str">
        <f t="shared" ca="1" si="0"/>
        <v>11|</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2</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12|</v>
      </c>
      <c r="AB28" s="4" t="str">
        <f t="shared" si="6"/>
        <v>GOED</v>
      </c>
      <c r="AC28" s="4" t="str">
        <f t="shared" si="7"/>
        <v>GOED</v>
      </c>
      <c r="AD28" s="138" t="str">
        <f t="shared" si="8"/>
        <v>11|</v>
      </c>
      <c r="AE28" s="285">
        <f t="shared" si="9"/>
        <v>3</v>
      </c>
      <c r="AF28" s="251">
        <v>16</v>
      </c>
      <c r="AG28" s="106" t="str">
        <f t="shared" ca="1" si="0"/>
        <v>11|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12|</v>
      </c>
      <c r="AB29" s="4" t="str">
        <f t="shared" si="6"/>
        <v>GOED</v>
      </c>
      <c r="AC29" s="4" t="str">
        <f t="shared" si="7"/>
        <v>GOED</v>
      </c>
      <c r="AD29" s="138" t="str">
        <f t="shared" si="8"/>
        <v>03|</v>
      </c>
      <c r="AE29" s="285">
        <f t="shared" si="9"/>
        <v>3</v>
      </c>
      <c r="AF29" s="106">
        <v>21</v>
      </c>
      <c r="AG29" s="106" t="str">
        <f t="shared" ca="1" si="0"/>
        <v>01|</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2</v>
      </c>
      <c r="W30" s="60"/>
      <c r="X30" s="17"/>
      <c r="Y30" s="4" t="str">
        <f t="shared" si="3"/>
        <v>GOED</v>
      </c>
      <c r="Z30" s="4" t="str">
        <f t="shared" si="4"/>
        <v>GOED</v>
      </c>
      <c r="AA30" s="138" t="str">
        <f t="shared" si="5"/>
        <v>11|</v>
      </c>
      <c r="AB30" s="4" t="str">
        <f t="shared" si="6"/>
        <v>GOED</v>
      </c>
      <c r="AC30" s="4" t="str">
        <f t="shared" si="7"/>
        <v>GOED</v>
      </c>
      <c r="AD30" s="138" t="str">
        <f t="shared" si="8"/>
        <v>12|</v>
      </c>
      <c r="AE30" s="285">
        <f t="shared" si="9"/>
        <v>3</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0</v>
      </c>
      <c r="AQ30" s="158">
        <f>SUM(AL30:AO30)</f>
        <v>1</v>
      </c>
      <c r="AR30" s="157">
        <f>SUM(AL30:AL33)</f>
        <v>5</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4960103500004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1</v>
      </c>
      <c r="AP31" s="151">
        <f>IF(AA35&lt;&gt;"FOUT",IF(AL31&gt;AM30,3,IF(AL31=AM30,1,0)),0)+IF(AA40&lt;&gt;"FOUT",IF(AN31&gt;AM32,3,IF(AN31=AM32,1,0)),0)+IF(AA38&lt;&gt;"FOUT",IF(AO31&gt;AM33,3,IF(AO31=AM33,1,0)),0)</f>
        <v>5</v>
      </c>
      <c r="AQ31" s="153">
        <f>SUM(AL31:AO31)</f>
        <v>3</v>
      </c>
      <c r="AR31" s="152">
        <f>SUM(AM30:AM33)</f>
        <v>2</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55010303500001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1</v>
      </c>
      <c r="AN32" s="202">
        <v>0</v>
      </c>
      <c r="AO32" s="163">
        <f>IF(ISNUMBER(J36),J36,0)</f>
        <v>1</v>
      </c>
      <c r="AP32" s="151">
        <f>IF(AA37&lt;&gt;"FOUT",IF(AL32&gt;AN30,3,IF(AL32=AN30,1,0)),0)+IF(AA40&lt;&gt;"FOUT",IF(AM32&gt;AN31,3,IF(AM32=AN31,1,0)),0)+IF(AA36&lt;&gt;"FOUT",IF(AO32&gt;AN33,3,IF(AO32=AN33,1,0)),0)</f>
        <v>4</v>
      </c>
      <c r="AQ32" s="153">
        <f>SUM(AL32:AO32)</f>
        <v>4</v>
      </c>
      <c r="AR32" s="152">
        <f>SUM(AN30:AN33)</f>
        <v>4</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45000403500003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13|</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1</v>
      </c>
      <c r="AN33" s="209">
        <f>IF(ISNUMBER(L36),L36,0)</f>
        <v>2</v>
      </c>
      <c r="AO33" s="210">
        <v>0</v>
      </c>
      <c r="AP33" s="428">
        <f>IF(AA39&lt;&gt;"FOUT",IF(AL33&gt;AO30,3,IF(AL33=AO30,1,0)),0)+IF(AA38&lt;&gt;"FOUT",IF(AM33&gt;AO31,3,IF(AM33=AO31,1,0)),0)+IF(AA36&lt;&gt;"FOUT",IF(AN33&gt;AO32,3,IF(AN33=AO32,1,0)),0)</f>
        <v>7</v>
      </c>
      <c r="AQ33" s="148">
        <f>SUM(AL33:AO33)</f>
        <v>5</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75030503500002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12|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1</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12|</v>
      </c>
      <c r="AB36" s="4" t="str">
        <f t="shared" si="12"/>
        <v>GOED</v>
      </c>
      <c r="AC36" s="4" t="str">
        <f t="shared" si="13"/>
        <v>GOED</v>
      </c>
      <c r="AD36" s="138" t="str">
        <f t="shared" si="14"/>
        <v>12|</v>
      </c>
      <c r="AE36" s="285">
        <f t="shared" si="15"/>
        <v>3</v>
      </c>
      <c r="AF36" s="251">
        <v>26</v>
      </c>
      <c r="AG36" s="106" t="str">
        <f t="shared" si="0"/>
        <v>11|</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2</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11|</v>
      </c>
      <c r="AE37" s="285">
        <f t="shared" si="15"/>
        <v>3</v>
      </c>
      <c r="AF37" s="251">
        <v>27</v>
      </c>
      <c r="AG37" s="106" t="str">
        <f t="shared" ca="1" si="0"/>
        <v>03|</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1</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11|</v>
      </c>
      <c r="AB38" s="4" t="str">
        <f t="shared" si="12"/>
        <v>GOED</v>
      </c>
      <c r="AC38" s="4" t="str">
        <f t="shared" si="13"/>
        <v>GOED</v>
      </c>
      <c r="AD38" s="138" t="str">
        <f t="shared" si="14"/>
        <v>12|</v>
      </c>
      <c r="AE38" s="285">
        <f t="shared" si="15"/>
        <v>3</v>
      </c>
      <c r="AF38" s="251">
        <v>28</v>
      </c>
      <c r="AG38" s="106" t="str">
        <f t="shared" ca="1" si="0"/>
        <v>12|</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20|</v>
      </c>
      <c r="AE39" s="285">
        <f t="shared" si="15"/>
        <v>2</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1</v>
      </c>
      <c r="AP39" s="155">
        <f>IF(AD35&lt;&gt;"FOUT",IF(AM39&gt;AL40,3,IF(AM39=AL40,1,0)),0)+IF(AD37&lt;&gt;"FOUT",IF(AN39&gt;AL41,3,IF(AN39=AL41,1,0)),0)+IF(AD40&lt;&gt;"FOUT",IF(AO39&gt;AL42,3,IF(AO39=AL42,1,0)),0)</f>
        <v>1</v>
      </c>
      <c r="AQ39" s="158">
        <f>SUM(AL39:AO39)</f>
        <v>3</v>
      </c>
      <c r="AR39" s="157">
        <f>SUM(AL39:AL42)</f>
        <v>5</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14980303500014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1</v>
      </c>
      <c r="M40" s="9"/>
      <c r="N40" s="6">
        <v>32</v>
      </c>
      <c r="O40" s="436">
        <f>O39</f>
        <v>45468.75</v>
      </c>
      <c r="P40" s="134">
        <f t="shared" si="11"/>
        <v>45468.75</v>
      </c>
      <c r="Q40" s="8" t="str">
        <f ca="1">AJ42</f>
        <v>Frankrijk</v>
      </c>
      <c r="R40" s="7" t="s">
        <v>12</v>
      </c>
      <c r="S40" s="327" t="str">
        <f ca="1">AJ39</f>
        <v>Polen</v>
      </c>
      <c r="T40" s="353">
        <v>2</v>
      </c>
      <c r="U40" s="54" t="s">
        <v>12</v>
      </c>
      <c r="V40" s="353">
        <v>1</v>
      </c>
      <c r="W40" s="60"/>
      <c r="X40" s="17"/>
      <c r="Y40" s="4" t="str">
        <f t="shared" si="16"/>
        <v>GOED</v>
      </c>
      <c r="Z40" s="4" t="str">
        <f t="shared" si="17"/>
        <v>GOED</v>
      </c>
      <c r="AA40" s="138" t="str">
        <f t="shared" si="18"/>
        <v>11|</v>
      </c>
      <c r="AB40" s="4" t="str">
        <f t="shared" si="12"/>
        <v>GOED</v>
      </c>
      <c r="AC40" s="4" t="str">
        <f t="shared" si="13"/>
        <v>GOED</v>
      </c>
      <c r="AD40" s="138" t="str">
        <f t="shared" si="14"/>
        <v>21|</v>
      </c>
      <c r="AE40" s="285">
        <f t="shared" si="15"/>
        <v>3</v>
      </c>
      <c r="AF40" s="106">
        <v>32</v>
      </c>
      <c r="AG40" s="106" t="str">
        <f t="shared" ca="1" si="0"/>
        <v>21|</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1</v>
      </c>
      <c r="AP40" s="151">
        <f>IF(AD35&lt;&gt;"FOUT",IF(AL40&gt;AM39,3,IF(AL40=AM39,1,0)),0)+IF(AD39&lt;&gt;"FOUT",IF(AN40&gt;AM41,3,IF(AN40=AM41,1,0)),0)+IF(AD38&lt;&gt;"FOUT",IF(AO40&gt;AM42,3,IF(AO40=AM42,1,0)),0)</f>
        <v>6</v>
      </c>
      <c r="AQ40" s="153">
        <f>SUM(AL40:AO40)</f>
        <v>5</v>
      </c>
      <c r="AR40" s="152">
        <f>SUM(AM39:AM42)</f>
        <v>3</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65020503500002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0</v>
      </c>
      <c r="AN41" s="202">
        <v>0</v>
      </c>
      <c r="AO41" s="163">
        <f>IF(ISNUMBER(T36),T36,0)</f>
        <v>1</v>
      </c>
      <c r="AP41" s="151">
        <f>IF(AD37&lt;&gt;"FOUT",IF(AL41&gt;AN39,3,IF(AL41=AN39,1,0)),0)+IF(AD39&lt;&gt;"FOUT",IF(AM41&gt;AN40,3,IF(AM41=AN40,1,0)),0)+IF(AD36&lt;&gt;"FOUT",IF(AO41&gt;AN42,3,IF(AO41=AN42,1,0)),0)</f>
        <v>1</v>
      </c>
      <c r="AQ41" s="153">
        <f>SUM(AL41:AO41)</f>
        <v>2</v>
      </c>
      <c r="AR41" s="152">
        <f>SUM(AN39:AN42)</f>
        <v>5</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14970203500013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11|</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2</v>
      </c>
      <c r="AN42" s="209">
        <f>IF(ISNUMBER(V36),V36,0)</f>
        <v>2</v>
      </c>
      <c r="AO42" s="210">
        <v>0</v>
      </c>
      <c r="AP42" s="428">
        <f>IF(AD40&lt;&gt;"FOUT",IF(AL42&gt;AO39,3,IF(AL42=AO39,1,0)),0)+IF(AD38&lt;&gt;"FOUT",IF(AM42&gt;AO40,3,IF(AM42=AO40,1,0)),0)+IF(AD36&lt;&gt;"FOUT",IF(AN42&gt;AO41,3,IF(AN42=AO41,1,0)),0)</f>
        <v>9</v>
      </c>
      <c r="AQ42" s="148">
        <f>SUM(AL42:AO42)</f>
        <v>6</v>
      </c>
      <c r="AR42" s="147">
        <f>SUM(AO39:AO42)</f>
        <v>3</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95030603500001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11|</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12|</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21|</v>
      </c>
      <c r="AE45" s="285">
        <f t="shared" ref="AE45:AE50" si="27">IF(AND(Y45="GOED",Z45="GOED",AB45="GOED",AB45="GOED"),IF(J45+L45&gt;T45+V45,J45+L45,T45+V45),IF(AND(Y45="GOED",Z45="GOED"),J45+L45,IF(AND(AB45="GOED",AB45="GOED"),T45+V45,0)))</f>
        <v>3</v>
      </c>
      <c r="AF45" s="251">
        <v>35</v>
      </c>
      <c r="AG45" s="106" t="str">
        <f t="shared" ca="1" si="0"/>
        <v>03|</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0</v>
      </c>
      <c r="W46" s="955"/>
      <c r="X46" s="17"/>
      <c r="Y46" s="4" t="str">
        <f t="shared" si="21"/>
        <v>GOED</v>
      </c>
      <c r="Z46" s="4" t="str">
        <f t="shared" si="22"/>
        <v>GOED</v>
      </c>
      <c r="AA46" s="138" t="str">
        <f t="shared" si="23"/>
        <v>20|</v>
      </c>
      <c r="AB46" s="4" t="str">
        <f t="shared" si="24"/>
        <v>GOED</v>
      </c>
      <c r="AC46" s="4" t="str">
        <f t="shared" si="25"/>
        <v>GOED</v>
      </c>
      <c r="AD46" s="138" t="str">
        <f t="shared" si="26"/>
        <v>20|</v>
      </c>
      <c r="AE46" s="285">
        <f t="shared" si="27"/>
        <v>2</v>
      </c>
      <c r="AF46" s="251">
        <v>36</v>
      </c>
      <c r="AG46" s="106" t="str">
        <f t="shared" ca="1" si="0"/>
        <v>21|</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2</v>
      </c>
      <c r="W47" s="955"/>
      <c r="X47" s="17"/>
      <c r="Y47" s="4" t="str">
        <f t="shared" si="21"/>
        <v>GOED</v>
      </c>
      <c r="Z47" s="4" t="str">
        <f t="shared" si="22"/>
        <v>GOED</v>
      </c>
      <c r="AA47" s="138" t="str">
        <f t="shared" si="23"/>
        <v>01|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2</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3</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95050603500001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3</v>
      </c>
      <c r="W49" s="955"/>
      <c r="X49" s="17"/>
      <c r="Y49" s="4" t="str">
        <f t="shared" si="21"/>
        <v>GOED</v>
      </c>
      <c r="Z49" s="4" t="str">
        <f t="shared" si="22"/>
        <v>GOED</v>
      </c>
      <c r="AA49" s="138" t="str">
        <f t="shared" si="23"/>
        <v>11|</v>
      </c>
      <c r="AB49" s="4" t="str">
        <f t="shared" si="24"/>
        <v>GOED</v>
      </c>
      <c r="AC49" s="4" t="str">
        <f t="shared" si="25"/>
        <v>GOED</v>
      </c>
      <c r="AD49" s="138" t="str">
        <f t="shared" si="26"/>
        <v>03|</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0</v>
      </c>
      <c r="AP49" s="151">
        <f>IF(AA46&lt;&gt;"FOUT",IF(AL49&gt;AM48,3,IF(AL49=AM48,1,0)),0)+IF(AA49&lt;&gt;"FOUT",IF(AN49&gt;AM50,3,IF(AN49=AM50,1,0)),0)+IF(AA47&lt;&gt;"FOUT",IF(AO49&gt;AM51,3,IF(AO49=AM51,1,0)),0)</f>
        <v>1</v>
      </c>
      <c r="AQ49" s="153">
        <f>SUM(AL49:AO49)</f>
        <v>1</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14970103500004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2</v>
      </c>
      <c r="U50" s="54" t="s">
        <v>12</v>
      </c>
      <c r="V50" s="353">
        <v>1</v>
      </c>
      <c r="W50" s="955"/>
      <c r="X50" s="17"/>
      <c r="Y50" s="4" t="str">
        <f t="shared" si="21"/>
        <v>GOED</v>
      </c>
      <c r="Z50" s="4" t="str">
        <f t="shared" si="22"/>
        <v>GOED</v>
      </c>
      <c r="AA50" s="138" t="str">
        <f t="shared" si="23"/>
        <v>12|</v>
      </c>
      <c r="AB50" s="4" t="str">
        <f t="shared" si="24"/>
        <v>GOED</v>
      </c>
      <c r="AC50" s="4" t="str">
        <f t="shared" si="25"/>
        <v>GOED</v>
      </c>
      <c r="AD50" s="138" t="str">
        <f t="shared" si="26"/>
        <v>21|</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1</v>
      </c>
      <c r="AP50" s="151">
        <f>IF(AA48&lt;&gt;"FOUT",IF(AL50&gt;AN48,3,IF(AL50=AN48,1,0)),0)+IF(AA49&lt;&gt;"FOUT",IF(AM50&gt;AN49,3,IF(AM50=AN49,1,0)),0)+IF(AA45&lt;&gt;"FOUT",IF(AO50&gt;AN51,3,IF(AO50=AN51,1,0)),0)</f>
        <v>2</v>
      </c>
      <c r="AQ50" s="153">
        <f>SUM(AL50:AO50)</f>
        <v>2</v>
      </c>
      <c r="AR50" s="152">
        <f>SUM(AN48:AN51)</f>
        <v>4</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24980203500003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1</v>
      </c>
      <c r="AN51" s="209">
        <f>IF(ISNUMBER(L45),L45,0)</f>
        <v>1</v>
      </c>
      <c r="AO51" s="210">
        <v>0</v>
      </c>
      <c r="AP51" s="428">
        <f>IF(AA50&lt;&gt;"FOUT",IF(AL51&gt;AO48,3,IF(AL51=AO48,1,0)),0)+IF(AA47&lt;&gt;"FOUT",IF(AM51&gt;AO49,3,IF(AM51=AO49,1,0)),0)+IF(AA45&lt;&gt;"FOUT",IF(AN51&gt;AO50,3,IF(AN51=AO50,1,0)),0)</f>
        <v>4</v>
      </c>
      <c r="AQ51" s="148">
        <f>SUM(AL51:AO51)</f>
        <v>3</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45000303500002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1</v>
      </c>
      <c r="AP57" s="155">
        <f>IF(AD45&lt;&gt;"FOUT",IF(AM57&gt;AL58,3,IF(AM57=AL58,1,0)),0)+IF(AD48&lt;&gt;"FOUT",IF(AN57&gt;AL59,3,IF(AN57=AL59,1,0)),0)+IF(AD50&lt;&gt;"FOUT",IF(AO57&gt;AL60,3,IF(AO57=AL60,1,0)),0)</f>
        <v>3</v>
      </c>
      <c r="AQ57" s="158">
        <f>SUM(AL57:AO57)</f>
        <v>4</v>
      </c>
      <c r="AR57" s="157">
        <f>SUM(AL57:AL60)</f>
        <v>6</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34980403500004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0</v>
      </c>
      <c r="AO58" s="163">
        <f>IF(ISNUMBER(T47),T47,0)</f>
        <v>0</v>
      </c>
      <c r="AP58" s="151">
        <f>IF(AD45&lt;&gt;"FOUT",IF(AL58&gt;AM57,3,IF(AL58=AM57,1,0)),0)+IF(AD49&lt;&gt;"FOUT",IF(AN58&gt;AM59,3,IF(AN58=AM59,1,0)),0)+IF(AD47&lt;&gt;"FOUT",IF(AO58&gt;AM60,3,IF(AO58=AM60,1,0)),0)</f>
        <v>0</v>
      </c>
      <c r="AQ58" s="153">
        <f>SUM(AL58:AO58)</f>
        <v>1</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4940103500001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3</v>
      </c>
      <c r="AN59" s="202">
        <v>0</v>
      </c>
      <c r="AO59" s="163">
        <f>IF(ISNUMBER(T46),T46,0)</f>
        <v>2</v>
      </c>
      <c r="AP59" s="151">
        <f>IF(AD48&lt;&gt;"FOUT",IF(AL59&gt;AN57,3,IF(AL59=AN57,1,0)),0)+IF(AD49&lt;&gt;"FOUT",IF(AM59&gt;AN58,3,IF(AM59=AN58,1,0)),0)+IF(AD46&lt;&gt;"FOUT",IF(AO59&gt;AN60,3,IF(AO59=AN60,1,0)),0)</f>
        <v>9</v>
      </c>
      <c r="AQ59" s="153">
        <f>SUM(AL59:AO59)</f>
        <v>8</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95070803500002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2</v>
      </c>
      <c r="AN60" s="209">
        <f>IF(ISNUMBER(V46),V46,0)</f>
        <v>0</v>
      </c>
      <c r="AO60" s="210">
        <v>0</v>
      </c>
      <c r="AP60" s="428">
        <f>IF(AD50&lt;&gt;"FOUT",IF(AL60&gt;AO57,3,IF(AL60=AO57,1,0)),0)+IF(AD47&lt;&gt;"FOUT",IF(AM60&gt;AO58,3,IF(AM60=AO58,1,0)),0)+IF(AD46&lt;&gt;"FOUT",IF(AN60&gt;AO59,3,IF(AN60=AO59,1,0)),0)</f>
        <v>6</v>
      </c>
      <c r="AQ60" s="148">
        <f>SUM(AL60:AO60)</f>
        <v>4</v>
      </c>
      <c r="AR60" s="147">
        <f>SUM(AO57:AO60)</f>
        <v>3</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65010403500003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7</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7</v>
      </c>
      <c r="AB69" s="189">
        <f>LARGE($AP$30:$AP$33,2)</f>
        <v>5</v>
      </c>
      <c r="AC69" s="189">
        <f>LARGE($AP$39:$AP$42,2)</f>
        <v>6</v>
      </c>
      <c r="AD69" s="189">
        <f>LARGE($AP$48:$AP$51,2)</f>
        <v>4</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1</v>
      </c>
      <c r="AA70" s="189">
        <f>LARGE($AP$21:$AP$24,3)</f>
        <v>3</v>
      </c>
      <c r="AB70" s="189">
        <f>LARGE($AP$30:$AP$33,3)</f>
        <v>4</v>
      </c>
      <c r="AC70" s="189">
        <f>LARGE($AP$39:$AP$42,3)</f>
        <v>1</v>
      </c>
      <c r="AD70" s="189">
        <f>LARGE($AP$48:$AP$51,3)</f>
        <v>2</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0</v>
      </c>
      <c r="AC71" s="189">
        <f>LARGE($AP$39:$AP$42,4)</f>
        <v>1</v>
      </c>
      <c r="AD71" s="189">
        <f>LARGE($AP$48:$AP$51,4)</f>
        <v>1</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B1B3</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B1B3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A2A3</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D1D3</v>
      </c>
      <c r="AD74" s="189" t="str">
        <f ca="1">IF(AD$67,IF(AD70=$AP$48,$AH$48,"")&amp;IF(AD70=$AP$49,$AH$49,"")&amp;IF(AD70=$AP$50,$AH$50,"")&amp;IF(AD70=$AP$51,$AH$51,""),"")</f>
        <v>E3</v>
      </c>
      <c r="AE74" s="189" t="str">
        <f ca="1">IF(AE$67=6,IF(AE70=$AP$57,$AH$57,"")&amp;IF(AE70=$AP$58,$AH$58,"")&amp;IF(AE70=$AP$59,$AH$59,"")&amp;IF(AE70=$AP$60,$AH$60,""),"")</f>
        <v>F1</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E2</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 / Italië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Spanje / 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Hongarije</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Roemenië</v>
      </c>
      <c r="AE78" s="478" t="str">
        <f ca="1">IF(LEN(AE74)&gt;=2,VLOOKUP(LEFT(AE74,2),Voorblad!$X$67:$Y$98,2),"")&amp;IF(LEN(AE74)&gt;=4," / "&amp;VLOOKUP(RIGHT(LEFT(AE74,4),2),Voorblad!$X$67:$Y$98,2),"")&amp;IF(LEN(AE74)&gt;=6," / "&amp;VLOOKUP(RIGHT(LEFT(AE74,6),2),Voorblad!$X$67:$Y$98,2),"")&amp;IF(LEN(AE74)&gt;=8," / "&amp;VLOOKUP(RIGHT(LEFT(AE74,8),2),Voorblad!$X$67:$Y$98,2),"")</f>
        <v>Turkije</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 / 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remco@vannoorloos.net</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21</v>
      </c>
      <c r="AB87" s="198"/>
      <c r="AC87" s="513">
        <f>IF(AC86="GOED",SEARCH("@",$AA$84),"nvt")</f>
        <v>6</v>
      </c>
      <c r="AD87" s="513" t="str">
        <f>IF(AC87="nvt","nvt",RIGHT(AA84,LEN(AA84)-AC87))</f>
        <v>vannoorloos.net</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|remco@vannoorloos.net21</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D1E3F1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A3D1E3F1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A3B2C3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A3B2C3D1</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6</v>
      </c>
      <c r="AH16" s="143">
        <f ca="1">IF($AC$7=1,VLOOKUP($V16,Groepswedstrijden!$AH$12:$BA$78,11,FALSE),IF($AC$11=1,VLOOKUP($V16,#REF!,11,FALSE),""))</f>
        <v>2</v>
      </c>
      <c r="AI16" s="219">
        <f ca="1">IF($AC$7=1,VLOOKUP($V16,Groepswedstrijden!$AH$12:$BA$78,19,FALSE),IF($AC$11=1,VLOOKUP($V16,#REF!,19,FALSE),""))</f>
        <v>95040603500001</v>
      </c>
      <c r="AJ16" s="224">
        <f ca="1">FLOOR(IF($AD16=1,AI16,IF($AD17=1,AI17,IF($AD18=1,AI18,AI19)))/10,1)</f>
        <v>9504060350000</v>
      </c>
      <c r="AL16" s="1159" t="str">
        <f ca="1">AE15</f>
        <v>GROEP A</v>
      </c>
      <c r="AM16" s="336" t="s">
        <v>67</v>
      </c>
      <c r="AN16" s="337" t="str">
        <f ca="1">IF($AD16=1,AE16,IF($AD17=1,AE17,IF($AD18=1,AE18,AE19)))</f>
        <v>Duitsland</v>
      </c>
      <c r="AO16" s="338">
        <f ca="1">IF($AD16=1,AF16,IF($AD17=1,AF17,IF($AD18=1,AF18,AF19)))</f>
        <v>9</v>
      </c>
      <c r="AP16" s="338">
        <f ca="1">IF($AD16=1,AG16,IF($AD17=1,AG17,IF($AD18=1,AG18,AG19)))</f>
        <v>6</v>
      </c>
      <c r="AQ16" s="338">
        <f ca="1">IF($AD16=1,AH16,IF($AD17=1,AH17,IF($AD18=1,AH18,AH19)))</f>
        <v>2</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 / Italië</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1</v>
      </c>
      <c r="AG17" s="143">
        <f ca="1">IF($AC$7=1,VLOOKUP($V17,Groepswedstrijden!$AH$12:$BA$78,10,FALSE),IF($AC$11=1,VLOOKUP($V17,#REF!,10,FALSE),""))</f>
        <v>2</v>
      </c>
      <c r="AH17" s="143">
        <f ca="1">IF($AC$7=1,VLOOKUP($V17,Groepswedstrijden!$AH$12:$BA$78,11,FALSE),IF($AC$11=1,VLOOKUP($V17,#REF!,11,FALSE),""))</f>
        <v>5</v>
      </c>
      <c r="AI17" s="219">
        <f ca="1">IF($AC$7=1,VLOOKUP($V17,Groepswedstrijden!$AH$12:$BA$78,19,FALSE),IF($AC$11=1,VLOOKUP($V17,#REF!,19,FALSE),""))</f>
        <v>14970203500013</v>
      </c>
      <c r="AJ17" s="224">
        <f ca="1">FLOOR(IF($AD16=2,AI16,IF($AD17=2,AI17,IF($AD18=2,AI18,AI19)))/10,1)</f>
        <v>6501050350000</v>
      </c>
      <c r="AL17" s="1160"/>
      <c r="AM17" s="339" t="str">
        <f ca="1">IF(AJ17=AJ16,"","2.")</f>
        <v>2.</v>
      </c>
      <c r="AN17" s="340" t="str">
        <f ca="1">IF($AD16=2,AE16,IF($AD17=2,AE17,IF($AD18=2,AE18,AE19)))</f>
        <v>Zwitserland</v>
      </c>
      <c r="AO17" s="341">
        <f ca="1">IF($AD16=2,AF16,IF($AD17=2,AF17,IF($AD18=2,AF18,AF19)))</f>
        <v>6</v>
      </c>
      <c r="AP17" s="341">
        <f ca="1">IF($AD16=2,AG16,IF($AD17=2,AG17,IF($AD18=2,AG18,AG19)))</f>
        <v>5</v>
      </c>
      <c r="AQ17" s="341">
        <f ca="1">IF($AD16=2,AH16,IF($AD17=2,AH17,IF($AD18=2,AH18,AH19)))</f>
        <v>4</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Schotland / 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1</v>
      </c>
      <c r="AG18" s="143">
        <f ca="1">IF($AC$7=1,VLOOKUP($V18,Groepswedstrijden!$AH$12:$BA$78,10,FALSE),IF($AC$11=1,VLOOKUP($V18,#REF!,10,FALSE),""))</f>
        <v>3</v>
      </c>
      <c r="AH18" s="143">
        <f ca="1">IF($AC$7=1,VLOOKUP($V18,Groepswedstrijden!$AH$12:$BA$78,11,FALSE),IF($AC$11=1,VLOOKUP($V18,#REF!,11,FALSE),""))</f>
        <v>5</v>
      </c>
      <c r="AI18" s="219">
        <f ca="1">IF($AC$7=1,VLOOKUP($V18,Groepswedstrijden!$AH$12:$BA$78,19,FALSE),IF($AC$11=1,VLOOKUP($V18,#REF!,19,FALSE),""))</f>
        <v>14980303500012</v>
      </c>
      <c r="AJ18" s="224">
        <f ca="1">FLOOR(IF($AD16=3,AI16,IF($AD17=3,AI17,IF($AD18=3,AI18,AI19)))/10,1)</f>
        <v>1498030350001</v>
      </c>
      <c r="AL18" s="1160"/>
      <c r="AM18" s="339" t="str">
        <f ca="1">IF(AJ18=AJ17,"","3.")</f>
        <v>3.</v>
      </c>
      <c r="AN18" s="340" t="str">
        <f ca="1">IF($AD16=3,AE16,IF($AD17=3,AE17,IF($AD18=3,AE18,AE19)))</f>
        <v>Hongarije</v>
      </c>
      <c r="AO18" s="341">
        <f ca="1">IF($AD16=3,AF16,IF($AD17=3,AF17,IF($AD18=3,AF18,AF19)))</f>
        <v>1</v>
      </c>
      <c r="AP18" s="341">
        <f ca="1">IF($AD16=3,AG16,IF($AD17=3,AG17,IF($AD18=3,AG18,AG19)))</f>
        <v>3</v>
      </c>
      <c r="AQ18" s="341">
        <f ca="1">IF($AD16=3,AH16,IF($AD17=3,AH17,IF($AD18=3,AH18,AH19)))</f>
        <v>5</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Spanje / 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 / 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5</v>
      </c>
      <c r="AH19" s="143">
        <f ca="1">IF($AC$7=1,VLOOKUP($V19,Groepswedstrijden!$AH$12:$BA$78,11,FALSE),IF($AC$11=1,VLOOKUP($V19,#REF!,11,FALSE),""))</f>
        <v>4</v>
      </c>
      <c r="AI19" s="219">
        <f ca="1">IF($AC$7=1,VLOOKUP($V19,Groepswedstrijden!$AH$12:$BA$78,19,FALSE),IF($AC$11=1,VLOOKUP($V19,#REF!,19,FALSE),""))</f>
        <v>65010503500004</v>
      </c>
      <c r="AJ19" s="224">
        <f ca="1">FLOOR(IF($AD16=4,AI16,IF($AD17=4,AI17,IF($AD18=4,AI18,AI19)))/10,1)</f>
        <v>1497020350001</v>
      </c>
      <c r="AL19" s="1161"/>
      <c r="AM19" s="342" t="str">
        <f ca="1">IF(AJ19=AJ18,"","4.")</f>
        <v>4.</v>
      </c>
      <c r="AN19" s="343" t="str">
        <f ca="1">IF($AD16=4,AE16,IF($AD17=4,AE17,IF($AD18=4,AE18,AE19)))</f>
        <v>Schotland</v>
      </c>
      <c r="AO19" s="344">
        <f ca="1">IF($AD16=4,AF16,IF($AD17=4,AF17,IF($AD18=4,AF18,AF19)))</f>
        <v>1</v>
      </c>
      <c r="AP19" s="344">
        <f ca="1">IF($AD16=4,AG16,IF($AD17=4,AG17,IF($AD18=4,AG18,AG19)))</f>
        <v>2</v>
      </c>
      <c r="AQ19" s="344">
        <f ca="1">IF($AD16=4,AH16,IF($AD17=4,AH17,IF($AD18=4,AH18,AH19)))</f>
        <v>5</v>
      </c>
    </row>
    <row r="20" spans="2:43" ht="15" customHeight="1" x14ac:dyDescent="0.25">
      <c r="B20" s="17"/>
      <c r="C20" s="949"/>
      <c r="D20" s="335" t="s">
        <v>214</v>
      </c>
      <c r="E20" s="820" t="s">
        <v>2190</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4</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 / Hongarije</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 / Italië</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6</v>
      </c>
      <c r="AH21" s="143">
        <f ca="1">IF($AC$7=1,VLOOKUP($V21,Groepswedstrijden!$AH$12:$BA$78,11,FALSE),IF($AC$11=1,VLOOKUP($V21,#REF!,11,FALSE),""))</f>
        <v>2</v>
      </c>
      <c r="AI21" s="219">
        <f ca="1">IF($AC$7=1,VLOOKUP($V21,Groepswedstrijden!$AH$12:$BA$78,19,FALSE),IF($AC$11=1,VLOOKUP($V21,#REF!,19,FALSE),""))</f>
        <v>75040603500014</v>
      </c>
      <c r="AJ21" s="224">
        <f ca="1">FLOOR(IF($AD21=1,AI21,IF($AD22=1,AI22,IF($AD23=1,AI23,AI24)))/10,1)</f>
        <v>7504060350001</v>
      </c>
      <c r="AL21" s="1159" t="str">
        <f ca="1">AE20</f>
        <v>GROEP B</v>
      </c>
      <c r="AM21" s="336" t="s">
        <v>67</v>
      </c>
      <c r="AN21" s="337" t="str">
        <f ca="1">IF($AD21=1,AE21,IF($AD22=1,AE22,IF($AD23=1,AE23,AE24)))</f>
        <v>Spanje</v>
      </c>
      <c r="AO21" s="338">
        <f ca="1">IF($AD21=1,AF21,IF($AD22=1,AF22,IF($AD23=1,AF23,AF24)))</f>
        <v>7</v>
      </c>
      <c r="AP21" s="338">
        <f ca="1">IF($AD21=1,AG21,IF($AD22=1,AG22,IF($AD23=1,AG23,AG24)))</f>
        <v>6</v>
      </c>
      <c r="AQ21" s="338">
        <f ca="1">IF($AD21=1,AH21,IF($AD22=1,AH22,IF($AD23=1,AH23,AH24)))</f>
        <v>2</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Spanje / 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5</v>
      </c>
      <c r="AH22" s="143">
        <f ca="1">IF($AC$7=1,VLOOKUP($V22,Groepswedstrijden!$AH$12:$BA$78,11,FALSE),IF($AC$11=1,VLOOKUP($V22,#REF!,11,FALSE),""))</f>
        <v>4</v>
      </c>
      <c r="AI22" s="219">
        <f ca="1">IF($AC$7=1,VLOOKUP($V22,Groepswedstrijden!$AH$12:$BA$78,19,FALSE),IF($AC$11=1,VLOOKUP($V22,#REF!,19,FALSE),""))</f>
        <v>35010503500003</v>
      </c>
      <c r="AJ22" s="224">
        <f ca="1">FLOOR(IF($AD21=2,AI21,IF($AD22=2,AI22,IF($AD23=2,AI23,AI24)))/10,1)</f>
        <v>7504060350001</v>
      </c>
      <c r="AL22" s="1160"/>
      <c r="AM22" s="339" t="str">
        <f ca="1">IF(AJ22=AJ21,"","2.")</f>
        <v/>
      </c>
      <c r="AN22" s="340" t="str">
        <f ca="1">IF($AD21=2,AE21,IF($AD22=2,AE22,IF($AD23=2,AE23,AE24)))</f>
        <v>Italië</v>
      </c>
      <c r="AO22" s="341">
        <f ca="1">IF($AD21=2,AF21,IF($AD22=2,AF22,IF($AD23=2,AF23,AF24)))</f>
        <v>7</v>
      </c>
      <c r="AP22" s="341">
        <f ca="1">IF($AD21=2,AG21,IF($AD22=2,AG22,IF($AD23=2,AG23,AG24)))</f>
        <v>6</v>
      </c>
      <c r="AQ22" s="341">
        <f ca="1">IF($AD21=2,AH21,IF($AD22=2,AH22,IF($AD23=2,AH23,AH24)))</f>
        <v>2</v>
      </c>
    </row>
    <row r="23" spans="2:43" ht="20.100000000000001" customHeight="1" x14ac:dyDescent="0.25">
      <c r="B23" s="17"/>
      <c r="C23" s="949"/>
      <c r="D23" s="1153" t="str">
        <f ca="1">IF($S$12=1,IF($AC$7=1,AB19,IF($AC$11=1,AC19,"")),IF(AND($S$12=2,OR($Y$23="LEEG",$Y$23="ONGELDIG")),IF($AC$7=1,AB19,IF($AC$11=1,AC19,"")),""))</f>
        <v>Schotland / 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7</v>
      </c>
      <c r="AG23" s="143">
        <f ca="1">IF($AC$7=1,VLOOKUP($V23,Groepswedstrijden!$AH$12:$BA$78,10,FALSE),IF($AC$11=1,VLOOKUP($V23,#REF!,10,FALSE),""))</f>
        <v>6</v>
      </c>
      <c r="AH23" s="143">
        <f ca="1">IF($AC$7=1,VLOOKUP($V23,Groepswedstrijden!$AH$12:$BA$78,11,FALSE),IF($AC$11=1,VLOOKUP($V23,#REF!,11,FALSE),""))</f>
        <v>2</v>
      </c>
      <c r="AI23" s="219">
        <f ca="1">IF($AC$7=1,VLOOKUP($V23,Groepswedstrijden!$AH$12:$BA$78,19,FALSE),IF($AC$11=1,VLOOKUP($V23,#REF!,19,FALSE),""))</f>
        <v>75040603500012</v>
      </c>
      <c r="AJ23" s="224">
        <f ca="1">FLOOR(IF($AD21=3,AI21,IF($AD22=3,AI22,IF($AD23=3,AI23,AI24)))/10,1)</f>
        <v>3501050350000</v>
      </c>
      <c r="AL23" s="1160"/>
      <c r="AM23" s="339" t="str">
        <f ca="1">IF(AJ23=AJ22,"","3.")</f>
        <v>3.</v>
      </c>
      <c r="AN23" s="340" t="str">
        <f ca="1">IF($AD21=3,AE21,IF($AD22=3,AE22,IF($AD23=3,AE23,AE24)))</f>
        <v>Kroatië</v>
      </c>
      <c r="AO23" s="341">
        <f ca="1">IF($AD21=3,AF21,IF($AD22=3,AF22,IF($AD23=3,AF23,AF24)))</f>
        <v>3</v>
      </c>
      <c r="AP23" s="341">
        <f ca="1">IF($AD21=3,AG21,IF($AD22=3,AG22,IF($AD23=3,AG23,AG24)))</f>
        <v>5</v>
      </c>
      <c r="AQ23" s="341">
        <f ca="1">IF($AD21=3,AH21,IF($AD22=3,AH22,IF($AD23=3,AH23,AH24)))</f>
        <v>4</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9</v>
      </c>
      <c r="AI24" s="219">
        <f ca="1">IF($AC$7=1,VLOOKUP($V24,Groepswedstrijden!$AH$12:$BA$78,19,FALSE),IF($AC$11=1,VLOOKUP($V24,#REF!,19,FALSE),""))</f>
        <v>4910003500001</v>
      </c>
      <c r="AJ24" s="224">
        <f ca="1">FLOOR(IF($AD21=4,AI21,IF($AD22=4,AI22,IF($AD23=4,AI23,AI24)))/10,1)</f>
        <v>491000350000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9</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1</v>
      </c>
      <c r="AH26" s="143">
        <f ca="1">IF($AC$7=1,VLOOKUP($V26,Groepswedstrijden!$AH$12:$BA$78,11,FALSE),IF($AC$11=1,VLOOKUP($V26,#REF!,11,FALSE),""))</f>
        <v>5</v>
      </c>
      <c r="AI26" s="219">
        <f ca="1">IF($AC$7=1,VLOOKUP($V26,Groepswedstrijden!$AH$12:$BA$78,19,FALSE),IF($AC$11=1,VLOOKUP($V26,#REF!,19,FALSE),""))</f>
        <v>4960103500004</v>
      </c>
      <c r="AJ26" s="224">
        <f ca="1">FLOOR(IF($AD26=1,AI26,IF($AD27=1,AI27,IF($AD28=1,AI28,AI29)))/10,1)</f>
        <v>7503050350000</v>
      </c>
      <c r="AL26" s="1159" t="str">
        <f ca="1">AE25</f>
        <v>GROEP C</v>
      </c>
      <c r="AM26" s="336" t="s">
        <v>67</v>
      </c>
      <c r="AN26" s="337" t="str">
        <f ca="1">IF($AD26=1,AE26,IF($AD27=1,AE27,IF($AD28=1,AE28,AE29)))</f>
        <v>Engeland</v>
      </c>
      <c r="AO26" s="338">
        <f ca="1">IF($AD26=1,AF26,IF($AD27=1,AF27,IF($AD28=1,AF28,AF29)))</f>
        <v>7</v>
      </c>
      <c r="AP26" s="338">
        <f ca="1">IF($AD26=1,AG26,IF($AD27=1,AG27,IF($AD28=1,AG28,AG29)))</f>
        <v>5</v>
      </c>
      <c r="AQ26" s="338">
        <f ca="1">IF($AD26=1,AH26,IF($AD27=1,AH27,IF($AD28=1,AH28,AH29)))</f>
        <v>2</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5</v>
      </c>
      <c r="AG27" s="143">
        <f ca="1">IF($AC$7=1,VLOOKUP($V27,Groepswedstrijden!$AH$12:$BA$78,10,FALSE),IF($AC$11=1,VLOOKUP($V27,#REF!,10,FALSE),""))</f>
        <v>3</v>
      </c>
      <c r="AH27" s="143">
        <f ca="1">IF($AC$7=1,VLOOKUP($V27,Groepswedstrijden!$AH$12:$BA$78,11,FALSE),IF($AC$11=1,VLOOKUP($V27,#REF!,11,FALSE),""))</f>
        <v>2</v>
      </c>
      <c r="AI27" s="219">
        <f ca="1">IF($AC$7=1,VLOOKUP($V27,Groepswedstrijden!$AH$12:$BA$78,19,FALSE),IF($AC$11=1,VLOOKUP($V27,#REF!,19,FALSE),""))</f>
        <v>55010303500001</v>
      </c>
      <c r="AJ27" s="224">
        <f ca="1">FLOOR(IF($AD26=2,AI26,IF($AD27=2,AI27,IF($AD28=2,AI28,AI29)))/10,1)</f>
        <v>5501030350000</v>
      </c>
      <c r="AL27" s="1160"/>
      <c r="AM27" s="339" t="str">
        <f ca="1">IF(AJ27=AJ26,"","2.")</f>
        <v>2.</v>
      </c>
      <c r="AN27" s="340" t="str">
        <f ca="1">IF($AD26=2,AE26,IF($AD27=2,AE27,IF($AD28=2,AE28,AE29)))</f>
        <v>Denemarken</v>
      </c>
      <c r="AO27" s="341">
        <f ca="1">IF($AD26=2,AF26,IF($AD27=2,AF27,IF($AD28=2,AF28,AF29)))</f>
        <v>5</v>
      </c>
      <c r="AP27" s="341">
        <f ca="1">IF($AD26=2,AG26,IF($AD27=2,AG27,IF($AD28=2,AG28,AG29)))</f>
        <v>3</v>
      </c>
      <c r="AQ27" s="341">
        <f ca="1">IF($AD26=2,AH26,IF($AD27=2,AH27,IF($AD28=2,AH28,AH29)))</f>
        <v>2</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4</v>
      </c>
      <c r="AG28" s="143">
        <f ca="1">IF($AC$7=1,VLOOKUP($V28,Groepswedstrijden!$AH$12:$BA$78,10,FALSE),IF($AC$11=1,VLOOKUP($V28,#REF!,10,FALSE),""))</f>
        <v>4</v>
      </c>
      <c r="AH28" s="143">
        <f ca="1">IF($AC$7=1,VLOOKUP($V28,Groepswedstrijden!$AH$12:$BA$78,11,FALSE),IF($AC$11=1,VLOOKUP($V28,#REF!,11,FALSE),""))</f>
        <v>4</v>
      </c>
      <c r="AI28" s="219">
        <f ca="1">IF($AC$7=1,VLOOKUP($V28,Groepswedstrijden!$AH$12:$BA$78,19,FALSE),IF($AC$11=1,VLOOKUP($V28,#REF!,19,FALSE),""))</f>
        <v>45000403500003</v>
      </c>
      <c r="AJ28" s="224">
        <f ca="1">FLOOR(IF($AD26=3,AI26,IF($AD27=3,AI27,IF($AD28=3,AI28,AI29)))/10,1)</f>
        <v>4500040350000</v>
      </c>
      <c r="AL28" s="1160"/>
      <c r="AM28" s="339" t="str">
        <f ca="1">IF(AJ28=AJ27,"","3.")</f>
        <v>3.</v>
      </c>
      <c r="AN28" s="340" t="str">
        <f ca="1">IF($AD26=3,AE26,IF($AD27=3,AE27,IF($AD28=3,AE28,AE29)))</f>
        <v>Servië</v>
      </c>
      <c r="AO28" s="341">
        <f ca="1">IF($AD26=3,AF26,IF($AD27=3,AF27,IF($AD28=3,AF28,AF29)))</f>
        <v>4</v>
      </c>
      <c r="AP28" s="341">
        <f ca="1">IF($AD26=3,AG26,IF($AD27=3,AG27,IF($AD28=3,AG28,AG29)))</f>
        <v>4</v>
      </c>
      <c r="AQ28" s="341">
        <f ca="1">IF($AD26=3,AH26,IF($AD27=3,AH27,IF($AD28=3,AH28,AH29)))</f>
        <v>4</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5</v>
      </c>
      <c r="AH29" s="143">
        <f ca="1">IF($AC$7=1,VLOOKUP($V29,Groepswedstrijden!$AH$12:$BA$78,11,FALSE),IF($AC$11=1,VLOOKUP($V29,#REF!,11,FALSE),""))</f>
        <v>2</v>
      </c>
      <c r="AI29" s="219">
        <f ca="1">IF($AC$7=1,VLOOKUP($V29,Groepswedstrijden!$AH$12:$BA$78,19,FALSE),IF($AC$11=1,VLOOKUP($V29,#REF!,19,FALSE),""))</f>
        <v>75030503500002</v>
      </c>
      <c r="AJ29" s="224">
        <f ca="1">FLOOR(IF($AD26=4,AI26,IF($AD27=4,AI27,IF($AD28=4,AI28,AI29)))/10,1)</f>
        <v>496010350000</v>
      </c>
      <c r="AL29" s="1161"/>
      <c r="AM29" s="342" t="str">
        <f ca="1">IF(AJ29=AJ28,"","4.")</f>
        <v>4.</v>
      </c>
      <c r="AN29" s="343" t="str">
        <f ca="1">IF($AD26=4,AE26,IF($AD27=4,AE27,IF($AD28=4,AE28,AE29)))</f>
        <v>Slovenië</v>
      </c>
      <c r="AO29" s="344">
        <f ca="1">IF($AD26=4,AF26,IF($AD27=4,AF27,IF($AD28=4,AF28,AF29)))</f>
        <v>0</v>
      </c>
      <c r="AP29" s="344">
        <f ca="1">IF($AD26=4,AG26,IF($AD27=4,AG27,IF($AD28=4,AG28,AG29)))</f>
        <v>1</v>
      </c>
      <c r="AQ29" s="344">
        <f ca="1">IF($AD26=4,AH26,IF($AD27=4,AH27,IF($AD28=4,AH28,AH29)))</f>
        <v>5</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Servië</v>
      </c>
      <c r="E31" s="1153"/>
      <c r="F31" s="1153"/>
      <c r="G31" s="1153"/>
      <c r="H31" s="1153"/>
      <c r="I31" s="1153"/>
      <c r="J31" s="17"/>
      <c r="K31" s="1153" t="str">
        <f ca="1">IF($S$12=1,IF($AC$7=1,AB33,IF($AC$11=1,AC33,"")),IF(AND($S$12=2,OR($Z$31="LEEG",$Z$31="ONGELDIG")),IF($AC$7=1,AB33,IF($AC$11=1,AC33,"")),""))</f>
        <v>Polen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3</v>
      </c>
      <c r="AH31" s="143">
        <f ca="1">IF($AC$7=1,VLOOKUP($V31,Groepswedstrijden!$AH$12:$BA$78,11,FALSE),IF($AC$11=1,VLOOKUP($V31,#REF!,11,FALSE),""))</f>
        <v>5</v>
      </c>
      <c r="AI31" s="219">
        <f ca="1">IF($AC$7=1,VLOOKUP($V31,Groepswedstrijden!$AH$12:$BA$78,19,FALSE),IF($AC$11=1,VLOOKUP($V31,#REF!,19,FALSE),""))</f>
        <v>14980303500014</v>
      </c>
      <c r="AJ31" s="224">
        <f ca="1">FLOOR(IF($AD31=1,AI31,IF($AD32=1,AI32,IF($AD33=1,AI33,AI34)))/10,1)</f>
        <v>9503060350000</v>
      </c>
      <c r="AL31" s="1159" t="str">
        <f ca="1">AE30</f>
        <v>GROEP D</v>
      </c>
      <c r="AM31" s="336" t="s">
        <v>67</v>
      </c>
      <c r="AN31" s="337" t="str">
        <f ca="1">IF($AD31=1,AE31,IF($AD32=1,AE32,IF($AD33=1,AE33,AE34)))</f>
        <v>Frankrijk</v>
      </c>
      <c r="AO31" s="338">
        <f ca="1">IF($AD31=1,AF31,IF($AD32=1,AF32,IF($AD33=1,AF33,AF34)))</f>
        <v>9</v>
      </c>
      <c r="AP31" s="338">
        <f ca="1">IF($AD31=1,AG31,IF($AD32=1,AG32,IF($AD33=1,AG33,AG34)))</f>
        <v>6</v>
      </c>
      <c r="AQ31" s="338">
        <f ca="1">IF($AD31=1,AH31,IF($AD32=1,AH32,IF($AD33=1,AH33,AH34)))</f>
        <v>3</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5</v>
      </c>
      <c r="AH32" s="143">
        <f ca="1">IF($AC$7=1,VLOOKUP($V32,Groepswedstrijden!$AH$12:$BA$78,11,FALSE),IF($AC$11=1,VLOOKUP($V32,#REF!,11,FALSE),""))</f>
        <v>3</v>
      </c>
      <c r="AI32" s="219">
        <f ca="1">IF($AC$7=1,VLOOKUP($V32,Groepswedstrijden!$AH$12:$BA$78,19,FALSE),IF($AC$11=1,VLOOKUP($V32,#REF!,19,FALSE),""))</f>
        <v>65020503500002</v>
      </c>
      <c r="AJ32" s="224">
        <f ca="1">FLOOR(IF($AD31=2,AI31,IF($AD32=2,AI32,IF($AD33=2,AI33,AI34)))/10,1)</f>
        <v>6502050350000</v>
      </c>
      <c r="AL32" s="1160"/>
      <c r="AM32" s="339" t="str">
        <f ca="1">IF(AJ32=AJ31,"","2.")</f>
        <v>2.</v>
      </c>
      <c r="AN32" s="340" t="str">
        <f ca="1">IF($AD31=2,AE31,IF($AD32=2,AE32,IF($AD33=2,AE33,AE34)))</f>
        <v>Nederland</v>
      </c>
      <c r="AO32" s="341">
        <f ca="1">IF($AD31=2,AF31,IF($AD32=2,AF32,IF($AD33=2,AF33,AF34)))</f>
        <v>6</v>
      </c>
      <c r="AP32" s="341">
        <f ca="1">IF($AD31=2,AG31,IF($AD32=2,AG32,IF($AD33=2,AG33,AG34)))</f>
        <v>5</v>
      </c>
      <c r="AQ32" s="341">
        <f ca="1">IF($AD31=2,AH31,IF($AD32=2,AH32,IF($AD33=2,AH33,AH34)))</f>
        <v>3</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Polen / 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2</v>
      </c>
      <c r="AH33" s="143">
        <f ca="1">IF($AC$7=1,VLOOKUP($V33,Groepswedstrijden!$AH$12:$BA$78,11,FALSE),IF($AC$11=1,VLOOKUP($V33,#REF!,11,FALSE),""))</f>
        <v>5</v>
      </c>
      <c r="AI33" s="219">
        <f ca="1">IF($AC$7=1,VLOOKUP($V33,Groepswedstrijden!$AH$12:$BA$78,19,FALSE),IF($AC$11=1,VLOOKUP($V33,#REF!,19,FALSE),""))</f>
        <v>14970203500013</v>
      </c>
      <c r="AJ33" s="224">
        <f ca="1">FLOOR(IF($AD31=3,AI31,IF($AD32=3,AI32,IF($AD33=3,AI33,AI34)))/10,1)</f>
        <v>1498030350001</v>
      </c>
      <c r="AL33" s="1160"/>
      <c r="AM33" s="339" t="str">
        <f ca="1">IF(AJ33=AJ32,"","3.")</f>
        <v>3.</v>
      </c>
      <c r="AN33" s="340" t="str">
        <f ca="1">IF($AD31=3,AE31,IF($AD32=3,AE32,IF($AD33=3,AE33,AE34)))</f>
        <v>Polen</v>
      </c>
      <c r="AO33" s="341">
        <f ca="1">IF($AD31=3,AF31,IF($AD32=3,AF32,IF($AD33=3,AF33,AF34)))</f>
        <v>1</v>
      </c>
      <c r="AP33" s="341">
        <f ca="1">IF($AD31=3,AG31,IF($AD32=3,AG32,IF($AD33=3,AG33,AG34)))</f>
        <v>3</v>
      </c>
      <c r="AQ33" s="341">
        <f ca="1">IF($AD31=3,AH31,IF($AD32=3,AH32,IF($AD33=3,AH33,AH34)))</f>
        <v>5</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6</v>
      </c>
      <c r="AH34" s="143">
        <f ca="1">IF($AC$7=1,VLOOKUP($V34,Groepswedstrijden!$AH$12:$BA$78,11,FALSE),IF($AC$11=1,VLOOKUP($V34,#REF!,11,FALSE),""))</f>
        <v>3</v>
      </c>
      <c r="AI34" s="219">
        <f ca="1">IF($AC$7=1,VLOOKUP($V34,Groepswedstrijden!$AH$12:$BA$78,19,FALSE),IF($AC$11=1,VLOOKUP($V34,#REF!,19,FALSE),""))</f>
        <v>95030603500001</v>
      </c>
      <c r="AJ34" s="224">
        <f ca="1">FLOOR(IF($AD31=4,AI31,IF($AD32=4,AI32,IF($AD33=4,AI33,AI34)))/10,1)</f>
        <v>1497020350001</v>
      </c>
      <c r="AL34" s="1161"/>
      <c r="AM34" s="342" t="str">
        <f ca="1">IF(AJ34=AJ33,"","4.")</f>
        <v>4.</v>
      </c>
      <c r="AN34" s="343" t="str">
        <f ca="1">IF($AD31=4,AE31,IF($AD32=4,AE32,IF($AD33=4,AE33,AE34)))</f>
        <v>Oostenrijk</v>
      </c>
      <c r="AO34" s="344">
        <f ca="1">IF($AD31=4,AF31,IF($AD32=4,AF32,IF($AD33=4,AF33,AF34)))</f>
        <v>1</v>
      </c>
      <c r="AP34" s="344">
        <f ca="1">IF($AD31=4,AG31,IF($AD32=4,AG32,IF($AD33=4,AG33,AG34)))</f>
        <v>2</v>
      </c>
      <c r="AQ34" s="344">
        <f ca="1">IF($AD31=4,AH31,IF($AD32=4,AH32,IF($AD33=4,AH33,AH34)))</f>
        <v>5</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1</v>
      </c>
      <c r="AI36" s="219">
        <f ca="1">IF($AC$7=1,VLOOKUP($V36,Groepswedstrijden!$AH$12:$BA$78,19,FALSE),IF($AC$11=1,VLOOKUP($V36,#REF!,19,FALSE),""))</f>
        <v>95050603500001</v>
      </c>
      <c r="AJ36" s="224">
        <f ca="1">FLOOR(IF($AD36=1,AI36,IF($AD37=1,AI37,IF($AD38=1,AI38,AI39)))/10,1)</f>
        <v>9505060350000</v>
      </c>
      <c r="AL36" s="1159"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1</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1</v>
      </c>
      <c r="AH37" s="143">
        <f ca="1">IF($AC$7=1,VLOOKUP($V37,Groepswedstrijden!$AH$12:$BA$78,11,FALSE),IF($AC$11=1,VLOOKUP($V37,#REF!,11,FALSE),""))</f>
        <v>4</v>
      </c>
      <c r="AI37" s="219">
        <f ca="1">IF($AC$7=1,VLOOKUP($V37,Groepswedstrijden!$AH$12:$BA$78,19,FALSE),IF($AC$11=1,VLOOKUP($V37,#REF!,19,FALSE),""))</f>
        <v>14970103500004</v>
      </c>
      <c r="AJ37" s="224">
        <f ca="1">FLOOR(IF($AD36=2,AI36,IF($AD37=2,AI37,IF($AD38=2,AI38,AI39)))/10,1)</f>
        <v>4500030350000</v>
      </c>
      <c r="AL37" s="1160"/>
      <c r="AM37" s="339" t="str">
        <f ca="1">IF(AJ37=AJ36,"","2.")</f>
        <v>2.</v>
      </c>
      <c r="AN37" s="340" t="str">
        <f ca="1">IF($AD36=2,AE36,IF($AD37=2,AE37,IF($AD38=2,AE38,AE39)))</f>
        <v>Oekraïne</v>
      </c>
      <c r="AO37" s="341">
        <f ca="1">IF($AD36=2,AF36,IF($AD37=2,AF37,IF($AD38=2,AF38,AF39)))</f>
        <v>4</v>
      </c>
      <c r="AP37" s="341">
        <f ca="1">IF($AD36=2,AG36,IF($AD37=2,AG37,IF($AD38=2,AG38,AG39)))</f>
        <v>3</v>
      </c>
      <c r="AQ37" s="341">
        <f ca="1">IF($AD36=2,AH36,IF($AD37=2,AH37,IF($AD38=2,AH38,AH39)))</f>
        <v>3</v>
      </c>
    </row>
    <row r="38" spans="1:43" ht="15" customHeight="1" x14ac:dyDescent="0.25">
      <c r="B38" s="17"/>
      <c r="C38" s="949"/>
      <c r="D38" s="335" t="s">
        <v>213</v>
      </c>
      <c r="E38" s="820" t="s">
        <v>2468</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5</v>
      </c>
      <c r="AA38" s="263" t="str">
        <f ca="1">RIGHT(V38,1)</f>
        <v>3</v>
      </c>
      <c r="AB38" s="265" t="str">
        <f ca="1">Groepswedstrijden!AD78</f>
        <v>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2</v>
      </c>
      <c r="AG38" s="143">
        <f ca="1">IF($AC$7=1,VLOOKUP($V38,Groepswedstrijden!$AH$12:$BA$78,10,FALSE),IF($AC$11=1,VLOOKUP($V38,#REF!,10,FALSE),""))</f>
        <v>2</v>
      </c>
      <c r="AH38" s="143">
        <f ca="1">IF($AC$7=1,VLOOKUP($V38,Groepswedstrijden!$AH$12:$BA$78,11,FALSE),IF($AC$11=1,VLOOKUP($V38,#REF!,11,FALSE),""))</f>
        <v>4</v>
      </c>
      <c r="AI38" s="219">
        <f ca="1">IF($AC$7=1,VLOOKUP($V38,Groepswedstrijden!$AH$12:$BA$78,19,FALSE),IF($AC$11=1,VLOOKUP($V38,#REF!,19,FALSE),""))</f>
        <v>24980203500003</v>
      </c>
      <c r="AJ38" s="224">
        <f ca="1">FLOOR(IF($AD36=3,AI36,IF($AD37=3,AI37,IF($AD38=3,AI38,AI39)))/10,1)</f>
        <v>2498020350000</v>
      </c>
      <c r="AL38" s="1160"/>
      <c r="AM38" s="339" t="str">
        <f ca="1">IF(AJ38=AJ37,"","3.")</f>
        <v>3.</v>
      </c>
      <c r="AN38" s="340" t="str">
        <f ca="1">IF($AD36=3,AE36,IF($AD37=3,AE37,IF($AD38=3,AE38,AE39)))</f>
        <v>Roemenië</v>
      </c>
      <c r="AO38" s="341">
        <f ca="1">IF($AD36=3,AF36,IF($AD37=3,AF37,IF($AD38=3,AF38,AF39)))</f>
        <v>2</v>
      </c>
      <c r="AP38" s="341">
        <f ca="1">IF($AD36=3,AG36,IF($AD37=3,AG37,IF($AD38=3,AG38,AG39)))</f>
        <v>2</v>
      </c>
      <c r="AQ38" s="341">
        <f ca="1">IF($AD36=3,AH36,IF($AD37=3,AH37,IF($AD38=3,AH38,AH39)))</f>
        <v>4</v>
      </c>
    </row>
    <row r="39" spans="1:43" ht="20.100000000000001" customHeight="1" x14ac:dyDescent="0.25">
      <c r="B39" s="17"/>
      <c r="C39" s="949"/>
      <c r="D39" s="1153" t="str">
        <f ca="1">IF($S$12=1,IF($AC$7=1,AB37,IF($AC$11=1,AC37,"")),IF(AND($S$12=2,OR($Y$39="LEEG",$Y$39="ONGELDIG")),IF($AC$7=1,AB37,IF($AC$11=1,AC37,"")),""))</f>
        <v>Oekraïne</v>
      </c>
      <c r="E39" s="1153"/>
      <c r="F39" s="1153"/>
      <c r="G39" s="1153"/>
      <c r="H39" s="1153"/>
      <c r="I39" s="1153"/>
      <c r="J39" s="17"/>
      <c r="K39" s="1153" t="str">
        <f ca="1">IF($S$12=1,IF($AC$7=1,AB42,IF($AC$11=1,AC42,"")),IF(AND($S$12=2,OR($Z$39="LEEG",$Z$39="ONGELDIG")),IF($AC$7=1,AB42,IF($AC$11=1,AC42,"")),""))</f>
        <v>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4</v>
      </c>
      <c r="AG39" s="143">
        <f ca="1">IF($AC$7=1,VLOOKUP($V39,Groepswedstrijden!$AH$12:$BA$78,10,FALSE),IF($AC$11=1,VLOOKUP($V39,#REF!,10,FALSE),""))</f>
        <v>3</v>
      </c>
      <c r="AH39" s="143">
        <f ca="1">IF($AC$7=1,VLOOKUP($V39,Groepswedstrijden!$AH$12:$BA$78,11,FALSE),IF($AC$11=1,VLOOKUP($V39,#REF!,11,FALSE),""))</f>
        <v>3</v>
      </c>
      <c r="AI39" s="219">
        <f ca="1">IF($AC$7=1,VLOOKUP($V39,Groepswedstrijden!$AH$12:$BA$78,19,FALSE),IF($AC$11=1,VLOOKUP($V39,#REF!,19,FALSE),""))</f>
        <v>45000303500002</v>
      </c>
      <c r="AJ39" s="224">
        <f ca="1">FLOOR(IF($AD36=4,AI36,IF($AD37=4,AI37,IF($AD38=4,AI38,AI39)))/10,1)</f>
        <v>1497010350000</v>
      </c>
      <c r="AL39" s="1161"/>
      <c r="AM39" s="342" t="str">
        <f ca="1">IF(AJ39=AJ38,"","4.")</f>
        <v>4.</v>
      </c>
      <c r="AN39" s="343" t="str">
        <f ca="1">IF($AD36=4,AE36,IF($AD37=4,AE37,IF($AD38=4,AE38,AE39)))</f>
        <v>Slowakije</v>
      </c>
      <c r="AO39" s="344">
        <f ca="1">IF($AD36=4,AF36,IF($AD37=4,AF37,IF($AD38=4,AF38,AF39)))</f>
        <v>1</v>
      </c>
      <c r="AP39" s="344">
        <f ca="1">IF($AD36=4,AG36,IF($AD37=4,AG37,IF($AD38=4,AG38,AG39)))</f>
        <v>1</v>
      </c>
      <c r="AQ39" s="344">
        <f ca="1">IF($AD36=4,AH36,IF($AD37=4,AH37,IF($AD38=4,AH38,AH39)))</f>
        <v>4</v>
      </c>
    </row>
    <row r="40" spans="1:43" ht="15" customHeight="1" x14ac:dyDescent="0.25">
      <c r="B40" s="17"/>
      <c r="C40" s="949"/>
      <c r="D40" s="335" t="s">
        <v>214</v>
      </c>
      <c r="E40" s="820" t="s">
        <v>2202</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Roemenië</v>
      </c>
      <c r="E41" s="1153"/>
      <c r="F41" s="1153"/>
      <c r="G41" s="1153"/>
      <c r="H41" s="1153"/>
      <c r="I41" s="1153"/>
      <c r="J41" s="17"/>
      <c r="K41" s="1153" t="str">
        <f ca="1">IF($S$12=1,IF($AC$7=1,AB43,IF($AC$11=1,AC43,"")),IF(AND($S$12=2,OR($Z$41="LEEG",$Z$41="ONGELDIG")),IF($AC$7=1,AB43,IF($AC$11=1,AC43,"")),""))</f>
        <v>Turkije</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Turkije</v>
      </c>
      <c r="AF41" s="143">
        <f ca="1">IF($AC$7=1,VLOOKUP($V41,Groepswedstrijden!$AH$12:$BA$78,9,FALSE),IF($AC$11=1,VLOOKUP($V41,#REF!,9,FALSE),""))</f>
        <v>3</v>
      </c>
      <c r="AG41" s="143">
        <f ca="1">IF($AC$7=1,VLOOKUP($V41,Groepswedstrijden!$AH$12:$BA$78,10,FALSE),IF($AC$11=1,VLOOKUP($V41,#REF!,10,FALSE),""))</f>
        <v>4</v>
      </c>
      <c r="AH41" s="143">
        <f ca="1">IF($AC$7=1,VLOOKUP($V41,Groepswedstrijden!$AH$12:$BA$78,11,FALSE),IF($AC$11=1,VLOOKUP($V41,#REF!,11,FALSE),""))</f>
        <v>6</v>
      </c>
      <c r="AI41" s="219">
        <f ca="1">IF($AC$7=1,VLOOKUP($V41,Groepswedstrijden!$AH$12:$BA$78,19,FALSE),IF($AC$11=1,VLOOKUP($V41,#REF!,19,FALSE),""))</f>
        <v>34980403500004</v>
      </c>
      <c r="AJ41" s="224">
        <f ca="1">FLOOR(IF($AD41=1,AI41,IF($AD42=1,AI42,IF($AD43=1,AI43,AI44)))/10,1)</f>
        <v>9507080350000</v>
      </c>
      <c r="AL41" s="1159" t="str">
        <f ca="1">AE40</f>
        <v>GROEP F</v>
      </c>
      <c r="AM41" s="336" t="s">
        <v>67</v>
      </c>
      <c r="AN41" s="337" t="str">
        <f ca="1">IF($AD41=1,AE41,IF($AD42=1,AE42,IF($AD43=1,AE43,AE44)))</f>
        <v>Portugal</v>
      </c>
      <c r="AO41" s="338">
        <f ca="1">IF($AD41=1,AF41,IF($AD42=1,AF42,IF($AD43=1,AF43,AF44)))</f>
        <v>9</v>
      </c>
      <c r="AP41" s="338">
        <f ca="1">IF($AD41=1,AG41,IF($AD42=1,AG42,IF($AD43=1,AG43,AG44)))</f>
        <v>8</v>
      </c>
      <c r="AQ41" s="338">
        <f ca="1">IF($AD41=1,AH41,IF($AD42=1,AH42,IF($AD43=1,AH43,AH44)))</f>
        <v>1</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1</v>
      </c>
      <c r="AH42" s="143">
        <f ca="1">IF($AC$7=1,VLOOKUP($V42,Groepswedstrijden!$AH$12:$BA$78,11,FALSE),IF($AC$11=1,VLOOKUP($V42,#REF!,11,FALSE),""))</f>
        <v>7</v>
      </c>
      <c r="AI42" s="219">
        <f ca="1">IF($AC$7=1,VLOOKUP($V42,Groepswedstrijden!$AH$12:$BA$78,19,FALSE),IF($AC$11=1,VLOOKUP($V42,#REF!,19,FALSE),""))</f>
        <v>4940103500001</v>
      </c>
      <c r="AJ42" s="224">
        <f ca="1">FLOOR(IF($AD41=2,AI41,IF($AD42=2,AI42,IF($AD43=2,AI43,AI44)))/10,1)</f>
        <v>6501040350000</v>
      </c>
      <c r="AL42" s="1160"/>
      <c r="AM42" s="339" t="str">
        <f ca="1">IF(AJ42=AJ41,"","2.")</f>
        <v>2.</v>
      </c>
      <c r="AN42" s="340" t="str">
        <f ca="1">IF($AD41=2,AE41,IF($AD42=2,AE42,IF($AD43=2,AE43,AE44)))</f>
        <v>Tsjechië</v>
      </c>
      <c r="AO42" s="341">
        <f ca="1">IF($AD41=2,AF41,IF($AD42=2,AF42,IF($AD43=2,AF43,AF44)))</f>
        <v>6</v>
      </c>
      <c r="AP42" s="341">
        <f ca="1">IF($AD41=2,AG41,IF($AD42=2,AG42,IF($AD43=2,AG43,AG44)))</f>
        <v>4</v>
      </c>
      <c r="AQ42" s="341">
        <f ca="1">IF($AD41=2,AH41,IF($AD42=2,AH42,IF($AD43=2,AH43,AH44)))</f>
        <v>3</v>
      </c>
    </row>
    <row r="43" spans="1:43" ht="20.100000000000001" customHeight="1" x14ac:dyDescent="0.25">
      <c r="B43" s="17"/>
      <c r="C43" s="949"/>
      <c r="D43" s="1153" t="str">
        <f ca="1">IF($S$12=1,IF($AC$7=1,AB39,IF($AC$11=1,AC39,"")),IF(AND($S$12=2,OR($Y$43="LEEG",$Y$43="ONGELDIG")),IF($AC$7=1,AB39,IF($AC$11=1,AC39,"")),""))</f>
        <v>Slowakije</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8</v>
      </c>
      <c r="AH43" s="143">
        <f ca="1">IF($AC$7=1,VLOOKUP($V43,Groepswedstrijden!$AH$12:$BA$78,11,FALSE),IF($AC$11=1,VLOOKUP($V43,#REF!,11,FALSE),""))</f>
        <v>1</v>
      </c>
      <c r="AI43" s="219">
        <f ca="1">IF($AC$7=1,VLOOKUP($V43,Groepswedstrijden!$AH$12:$BA$78,19,FALSE),IF($AC$11=1,VLOOKUP($V43,#REF!,19,FALSE),""))</f>
        <v>95070803500002</v>
      </c>
      <c r="AJ43" s="224">
        <f ca="1">FLOOR(IF($AD41=3,AI41,IF($AD42=3,AI42,IF($AD43=3,AI43,AI44)))/10,1)</f>
        <v>3498040350000</v>
      </c>
      <c r="AL43" s="1160"/>
      <c r="AM43" s="339" t="str">
        <f ca="1">IF(AJ43=AJ42,"","3.")</f>
        <v>3.</v>
      </c>
      <c r="AN43" s="340" t="str">
        <f ca="1">IF($AD41=3,AE41,IF($AD42=3,AE42,IF($AD43=3,AE43,AE44)))</f>
        <v>Turkije</v>
      </c>
      <c r="AO43" s="341">
        <f ca="1">IF($AD41=3,AF41,IF($AD42=3,AF42,IF($AD43=3,AF43,AF44)))</f>
        <v>3</v>
      </c>
      <c r="AP43" s="341">
        <f ca="1">IF($AD41=3,AG41,IF($AD42=3,AG42,IF($AD43=3,AG43,AG44)))</f>
        <v>4</v>
      </c>
      <c r="AQ43" s="341">
        <f ca="1">IF($AD41=3,AH41,IF($AD42=3,AH42,IF($AD43=3,AH43,AH44)))</f>
        <v>6</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6</v>
      </c>
      <c r="AG44" s="143">
        <f ca="1">IF($AC$7=1,VLOOKUP($V44,Groepswedstrijden!$AH$12:$BA$78,10,FALSE),IF($AC$11=1,VLOOKUP($V44,#REF!,10,FALSE),""))</f>
        <v>4</v>
      </c>
      <c r="AH44" s="143">
        <f ca="1">IF($AC$7=1,VLOOKUP($V44,Groepswedstrijden!$AH$12:$BA$78,11,FALSE),IF($AC$11=1,VLOOKUP($V44,#REF!,11,FALSE),""))</f>
        <v>3</v>
      </c>
      <c r="AI44" s="219">
        <f ca="1">IF($AC$7=1,VLOOKUP($V44,Groepswedstrijden!$AH$12:$BA$78,19,FALSE),IF($AC$11=1,VLOOKUP($V44,#REF!,19,FALSE),""))</f>
        <v>65010403500003</v>
      </c>
      <c r="AJ44" s="224">
        <f ca="1">FLOOR(IF($AD41=4,AI41,IF($AD42=4,AI42,IF($AD43=4,AI43,AI44)))/10,1)</f>
        <v>494010350000</v>
      </c>
      <c r="AL44" s="1161"/>
      <c r="AM44" s="342" t="str">
        <f ca="1">IF(AJ44=AJ43,"","4.")</f>
        <v>4.</v>
      </c>
      <c r="AN44" s="343" t="str">
        <f ca="1">IF($AD41=4,AE41,IF($AD42=4,AE42,IF($AD43=4,AE43,AE44)))</f>
        <v>Georgië</v>
      </c>
      <c r="AO44" s="344">
        <f ca="1">IF($AD41=4,AF41,IF($AD42=4,AF42,IF($AD43=4,AF43,AF44)))</f>
        <v>0</v>
      </c>
      <c r="AP44" s="344">
        <f ca="1">IF($AD41=4,AG41,IF($AD42=4,AG42,IF($AD43=4,AG43,AG44)))</f>
        <v>1</v>
      </c>
      <c r="AQ44" s="344">
        <f ca="1">IF($AD41=4,AH41,IF($AD42=4,AH42,IF($AD43=4,AH43,AH44)))</f>
        <v>7</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DE.CH.HU.SC|ES.IT.HR.AL|GB.DK.RS.SI|FR.NL.PL.AT|BE.UA.RO.SK|PT.CZ.TR.GE|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2024-06-13T09:02:16Z</dcterms:modified>
</cp:coreProperties>
</file>